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747"/>
  </bookViews>
  <sheets>
    <sheet name="BIAYA FIX" sheetId="5" r:id="rId1"/>
    <sheet name="TIME SKEDUL FIX" sheetId="6" r:id="rId2"/>
    <sheet name="FR Mingguan" sheetId="9" r:id="rId3"/>
    <sheet name="FR Bulanan" sheetId="10" r:id="rId4"/>
    <sheet name="Sheet4" sheetId="11" r:id="rId5"/>
    <sheet name="Sheet5" sheetId="12" r:id="rId6"/>
  </sheets>
  <calcPr calcId="144525"/>
</workbook>
</file>

<file path=xl/sharedStrings.xml><?xml version="1.0" encoding="utf-8"?>
<sst xmlns="http://schemas.openxmlformats.org/spreadsheetml/2006/main" count="824" uniqueCount="225">
  <si>
    <t>BIAYA PENANAMAN BENIH SEBAR - KONSUMSI</t>
  </si>
  <si>
    <t>Kebun</t>
  </si>
  <si>
    <t>:</t>
  </si>
  <si>
    <t>Garut</t>
  </si>
  <si>
    <t>Unit Kebun</t>
  </si>
  <si>
    <t>Situwangi, Desa Giriawas, Kecamatan Cikajang</t>
  </si>
  <si>
    <t>Luas Lahan</t>
  </si>
  <si>
    <t>ha</t>
  </si>
  <si>
    <t>Umur</t>
  </si>
  <si>
    <t>No</t>
  </si>
  <si>
    <t>Uraian</t>
  </si>
  <si>
    <t>TENAGA KERJA</t>
  </si>
  <si>
    <t>MATERIAL</t>
  </si>
  <si>
    <t>TOTAL BIAYA</t>
  </si>
  <si>
    <t>Volume</t>
  </si>
  <si>
    <t>Harga</t>
  </si>
  <si>
    <t xml:space="preserve">Biaya </t>
  </si>
  <si>
    <t>Jenis</t>
  </si>
  <si>
    <t>Biaya</t>
  </si>
  <si>
    <t>Sat</t>
  </si>
  <si>
    <t>Jml</t>
  </si>
  <si>
    <t>Satuan</t>
  </si>
  <si>
    <t>Tenaga kerja</t>
  </si>
  <si>
    <t>satuan</t>
  </si>
  <si>
    <t>material</t>
  </si>
  <si>
    <t>I</t>
  </si>
  <si>
    <t>PEKERJAAN PENDAHULUAN per musim</t>
  </si>
  <si>
    <t>Sub Total</t>
  </si>
  <si>
    <t>-17</t>
  </si>
  <si>
    <t>II</t>
  </si>
  <si>
    <t>PERSIAPAN PENANAMAN</t>
  </si>
  <si>
    <t>PERSIAPAN LAHAN-penyemprotan herbisida</t>
  </si>
  <si>
    <t>hkp</t>
  </si>
  <si>
    <t>Gramoxone</t>
  </si>
  <si>
    <t>liter</t>
  </si>
  <si>
    <t>mandor</t>
  </si>
  <si>
    <t>1. Pengolahan Tanah</t>
  </si>
  <si>
    <t>-16</t>
  </si>
  <si>
    <t>a. Traktor lahan</t>
  </si>
  <si>
    <t>borong</t>
  </si>
  <si>
    <t>-13</t>
  </si>
  <si>
    <t>b. Buat Garitan, Aplikasi pukan + regent,  Aplikasi asam humat+amino+psodomonas, Buat guludan</t>
  </si>
  <si>
    <t>kaptan</t>
  </si>
  <si>
    <t>kg</t>
  </si>
  <si>
    <t>hkw</t>
  </si>
  <si>
    <t>Regend</t>
  </si>
  <si>
    <t>pukand</t>
  </si>
  <si>
    <t>ongkos angkut pukan</t>
  </si>
  <si>
    <t>karung</t>
  </si>
  <si>
    <t>asam humat</t>
  </si>
  <si>
    <t>per 1000 lt</t>
  </si>
  <si>
    <t>ongkos angkut kaptan</t>
  </si>
  <si>
    <t>asam amino</t>
  </si>
  <si>
    <t>psidomonas</t>
  </si>
  <si>
    <t>-3</t>
  </si>
  <si>
    <t>c. Aplikasi gramoxone (pra tanam)</t>
  </si>
  <si>
    <t>tricoderma</t>
  </si>
  <si>
    <t>O</t>
  </si>
  <si>
    <t>III</t>
  </si>
  <si>
    <t>PENANAMAN</t>
  </si>
  <si>
    <t>Tanam</t>
  </si>
  <si>
    <t>Benih</t>
  </si>
  <si>
    <t>ongkos angkut bibit ke lahan</t>
  </si>
  <si>
    <t>ongkos angkut gudang ke lahan</t>
  </si>
  <si>
    <t>IV</t>
  </si>
  <si>
    <t>PEMELIHARAAN TANAMAN</t>
  </si>
  <si>
    <t>Pemeliharaan Tanaman I</t>
  </si>
  <si>
    <t>Pengendalian HPT 1</t>
  </si>
  <si>
    <t>Decis</t>
  </si>
  <si>
    <t>ml</t>
  </si>
  <si>
    <t>Previcur</t>
  </si>
  <si>
    <t>gr</t>
  </si>
  <si>
    <t>Apsa</t>
  </si>
  <si>
    <t>Pengendalian HPT 2</t>
  </si>
  <si>
    <t>Sherpa</t>
  </si>
  <si>
    <t>Gandasil D</t>
  </si>
  <si>
    <t>Atonik</t>
  </si>
  <si>
    <t>GA3</t>
  </si>
  <si>
    <t>tab</t>
  </si>
  <si>
    <t>Nyukcruk + pengendalian gulma</t>
  </si>
  <si>
    <t>Pengendalian HPT 3</t>
  </si>
  <si>
    <t>Buldok</t>
  </si>
  <si>
    <t>Previcure</t>
  </si>
  <si>
    <t>Pemupukan kimia+pengguludan 1+ajir</t>
  </si>
  <si>
    <t>NPK Mutiara</t>
  </si>
  <si>
    <t>SP36</t>
  </si>
  <si>
    <t>ongkos angkut ajir</t>
  </si>
  <si>
    <t>ZA</t>
  </si>
  <si>
    <t>ongkos angkut pukim</t>
  </si>
  <si>
    <t>ajir</t>
  </si>
  <si>
    <t>batang</t>
  </si>
  <si>
    <t>Pengendalian HPT 4</t>
  </si>
  <si>
    <t>Callicron</t>
  </si>
  <si>
    <t>Penalian 1</t>
  </si>
  <si>
    <t>tali rafia</t>
  </si>
  <si>
    <t>gulung</t>
  </si>
  <si>
    <t>Pengendalian HPT 5</t>
  </si>
  <si>
    <t>Movento</t>
  </si>
  <si>
    <t>Dithane</t>
  </si>
  <si>
    <t>Pengendalian HPT 6</t>
  </si>
  <si>
    <t>Tsubame</t>
  </si>
  <si>
    <t>Pengguludan 2</t>
  </si>
  <si>
    <t>Pengendalian HPT 7</t>
  </si>
  <si>
    <t>Octanil</t>
  </si>
  <si>
    <t>Pengendalian HPT 8</t>
  </si>
  <si>
    <t>Zorvec</t>
  </si>
  <si>
    <t>Penalian 2</t>
  </si>
  <si>
    <t>Tali rafia</t>
  </si>
  <si>
    <t>Pengendalian HPT 9</t>
  </si>
  <si>
    <t>Pengendalian HPT 10</t>
  </si>
  <si>
    <t>Pengendalian HPT 11</t>
  </si>
  <si>
    <t>Pengendalian HPT 12</t>
  </si>
  <si>
    <t>Pengendalian HPT 13</t>
  </si>
  <si>
    <t>Bulir</t>
  </si>
  <si>
    <t>Gandasil B</t>
  </si>
  <si>
    <t>Pengendalian HPT 14</t>
  </si>
  <si>
    <t>Pengendalian HPT 15</t>
  </si>
  <si>
    <t>Pengendalian HPT 16</t>
  </si>
  <si>
    <t>Dethane</t>
  </si>
  <si>
    <t>Pengendalian HPT 17</t>
  </si>
  <si>
    <t>Pengendalian HPT 18</t>
  </si>
  <si>
    <t>Pengendalian HPT 19</t>
  </si>
  <si>
    <t>Pengendalian HPT 20</t>
  </si>
  <si>
    <t>Valis</t>
  </si>
  <si>
    <t>Pengendalian HPT 21</t>
  </si>
  <si>
    <t>TOTAL PESTISIDA</t>
  </si>
  <si>
    <t>Bensin PHT</t>
  </si>
  <si>
    <t>Sub Total I</t>
  </si>
  <si>
    <t>V</t>
  </si>
  <si>
    <t>PANEN DAN PASCA PANEN</t>
  </si>
  <si>
    <t xml:space="preserve">Mengutip Hasil </t>
  </si>
  <si>
    <t>waring</t>
  </si>
  <si>
    <t>lembar</t>
  </si>
  <si>
    <t>tali rapia</t>
  </si>
  <si>
    <t>Pengangkutan ke mobil/jalan</t>
  </si>
  <si>
    <t>VI</t>
  </si>
  <si>
    <t>BIAYA LAIN-LAIN</t>
  </si>
  <si>
    <t>Biaya Pengawas</t>
  </si>
  <si>
    <t>bulan</t>
  </si>
  <si>
    <t>Biaya kost pengawas</t>
  </si>
  <si>
    <t>TOTAL</t>
  </si>
  <si>
    <t>tidak termasuk bibit</t>
  </si>
  <si>
    <t xml:space="preserve">NOTE : </t>
  </si>
  <si>
    <t>- Biaya Pengawas untuk 4 hektar lahan yang dikelola</t>
  </si>
  <si>
    <t>- Upah HKP Rp.35.000</t>
  </si>
  <si>
    <t>- Upah HKW Rp.25.000</t>
  </si>
  <si>
    <t>- Upah Mandor Rp.45.000</t>
  </si>
  <si>
    <t>-  Jam kerja 07.00 sd 12.00 WIB</t>
  </si>
  <si>
    <t>- Gaji pengawas Rp.2.000.000 per bulan</t>
  </si>
  <si>
    <t>- ongkos angkut</t>
  </si>
  <si>
    <t xml:space="preserve">    25-30 kg : jauh Rp.2.000 per karung, dekat Rp.1.000 per karung</t>
  </si>
  <si>
    <t xml:space="preserve">    40-50 kg : jauh Rp.2.500 per karung, dekat Rp.1.500 per karung</t>
  </si>
  <si>
    <t>ALOKASI BIAYA PENANAMAN BENIH SEBAR MENJADI KENTANG KONSUMSI</t>
  </si>
  <si>
    <t xml:space="preserve">     1. Biaya Sewa Lahan/musim</t>
  </si>
  <si>
    <t xml:space="preserve">     2. Biaya Tenaga Kerja </t>
  </si>
  <si>
    <t xml:space="preserve">     3. Biaya Pupuk dan Pestisida</t>
  </si>
  <si>
    <t xml:space="preserve">     4. Biaya Lain-Lain</t>
  </si>
  <si>
    <t xml:space="preserve">     5. Biaya Bibit</t>
  </si>
  <si>
    <t>Total Biaya per Hektar</t>
  </si>
  <si>
    <t>Total Biaya per 4 Hektar</t>
  </si>
  <si>
    <t>TIME SKEDUL BIAYA BUDIDAYA KENTANG</t>
  </si>
  <si>
    <t>Luas Lahan : 4 Hektar</t>
  </si>
  <si>
    <t>Tahun 2022</t>
  </si>
  <si>
    <t>Kegiatan</t>
  </si>
  <si>
    <t>Minggu ke-</t>
  </si>
  <si>
    <t>Total Biaya</t>
  </si>
  <si>
    <t>Sewa lahan</t>
  </si>
  <si>
    <t>Persiapan penanaman</t>
  </si>
  <si>
    <t>Pupuk, Pestisida</t>
  </si>
  <si>
    <t>Tenaga Kerja</t>
  </si>
  <si>
    <t>Penanaman</t>
  </si>
  <si>
    <t>Bibit</t>
  </si>
  <si>
    <t>Pemeliharaan tanaman</t>
  </si>
  <si>
    <t>Panen dan pasca panen</t>
  </si>
  <si>
    <t>Biaya pengawas</t>
  </si>
  <si>
    <t>BIAYA BUDIDAYA (TIDAK TERMASUK BIBIT)</t>
  </si>
  <si>
    <t>-</t>
  </si>
  <si>
    <t>Biaya per 4 hektar lahan</t>
  </si>
  <si>
    <t>(terdapat biaya sewa lahan selama 1 tahun full dibayarkan diawal untuk 2 musim tanam)</t>
  </si>
  <si>
    <t>Biaya per hektar lahan</t>
  </si>
  <si>
    <t>BIAYA BIBIT</t>
  </si>
  <si>
    <t>MITRA TANI</t>
  </si>
  <si>
    <t>no dokumen</t>
  </si>
  <si>
    <t>FR.MUT/03/11/2019</t>
  </si>
  <si>
    <t>revisi</t>
  </si>
  <si>
    <t>FORMULIR KEGIATAN MINGGUAN ( PROGRESS )</t>
  </si>
  <si>
    <t>berlaku efektif</t>
  </si>
  <si>
    <t>JULI 2018</t>
  </si>
  <si>
    <t>halaman</t>
  </si>
  <si>
    <t>LOKASI</t>
  </si>
  <si>
    <t>MINGGU</t>
  </si>
  <si>
    <t>PERIODE</t>
  </si>
  <si>
    <t>Hari/ Tanggal</t>
  </si>
  <si>
    <t>Kegiatan/ Uraian</t>
  </si>
  <si>
    <t>Bahan/Barang</t>
  </si>
  <si>
    <t>sat</t>
  </si>
  <si>
    <t>jumlah</t>
  </si>
  <si>
    <t>upah</t>
  </si>
  <si>
    <t>total</t>
  </si>
  <si>
    <t>Nama</t>
  </si>
  <si>
    <t>harga</t>
  </si>
  <si>
    <t>SUB TOTAL</t>
  </si>
  <si>
    <t>Garut, ...............................................</t>
  </si>
  <si>
    <t xml:space="preserve">                           Yang Membuat,                                                  Pelaksana Kegiatan                                                  Mengetahui,</t>
  </si>
  <si>
    <t xml:space="preserve">                                                                                                                                                                                                             Manager Lapangan</t>
  </si>
  <si>
    <t xml:space="preserve">                                                                                                         (                                    )                                                   (                                      )                                               (                                      )</t>
  </si>
  <si>
    <t>FR.MUT/03/___/20___</t>
  </si>
  <si>
    <t>FORMULIR LAPORAN BULANAN</t>
  </si>
  <si>
    <t>Lokasi</t>
  </si>
  <si>
    <t>Bulan</t>
  </si>
  <si>
    <t>Periode</t>
  </si>
  <si>
    <t>Uraian Kegiatan</t>
  </si>
  <si>
    <t>Rencana</t>
  </si>
  <si>
    <t>Realisasi</t>
  </si>
  <si>
    <t>Keterangan</t>
  </si>
  <si>
    <t>Pemakaian Bahan</t>
  </si>
  <si>
    <t>∑ TK</t>
  </si>
  <si>
    <t>Nama Bahan</t>
  </si>
  <si>
    <t>Jumlah</t>
  </si>
  <si>
    <t>Garut, _________________,20___</t>
  </si>
  <si>
    <t xml:space="preserve">         Yang Membuat,                                                  Pelaksana Kegiatan                                                  Mengetahui,</t>
  </si>
  <si>
    <t xml:space="preserve">                                                                                                                                                                                        Manager Lapangan</t>
  </si>
  <si>
    <t xml:space="preserve">                     (                                    )                                                (                                      )                                 (                                      )</t>
  </si>
  <si>
    <t>pasang mulsa</t>
  </si>
  <si>
    <t>Pemupukan kimia dan pengajiran</t>
  </si>
</sst>
</file>

<file path=xl/styles.xml><?xml version="1.0" encoding="utf-8"?>
<styleSheet xmlns="http://schemas.openxmlformats.org/spreadsheetml/2006/main">
  <numFmts count="10">
    <numFmt numFmtId="176" formatCode="_-* #,##0_-;\-* #,##0_-;_-* &quot;-&quot;_-;_-@_-"/>
    <numFmt numFmtId="43" formatCode="_(* #,##0.00_);_(* \(#,##0.00\);_(* &quot;-&quot;??_);_(@_)"/>
    <numFmt numFmtId="177" formatCode="_ * #,##0.00_ ;_ * \-#,##0.00_ ;_ * &quot;-&quot;??_ ;_ @_ "/>
    <numFmt numFmtId="178" formatCode="_([$Rp-421]* #,##0_);_([$Rp-421]* \(#,##0\);_([$Rp-421]* &quot;-&quot;_);_(@_)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9" formatCode="_(* #,##0_);_(* \(#,##0\);_(* &quot;-&quot;??_);_(@_)"/>
    <numFmt numFmtId="180" formatCode="_(* #,##0.0_);_(* \(#,##0.0\);_(* &quot;-&quot;??_);_(@_)"/>
    <numFmt numFmtId="181" formatCode="_ * #,##0_ ;_ * \-#,##0_ ;_ * &quot;-&quot;??_ ;_ @_ "/>
    <numFmt numFmtId="182" formatCode="_-&quot;Rp&quot;* #,##0_-;\-&quot;Rp&quot;* #,##0_-;_-&quot;Rp&quot;* &quot;-&quot;_-;_-@_-"/>
  </numFmts>
  <fonts count="59">
    <font>
      <sz val="11"/>
      <color theme="1"/>
      <name val="Calibri"/>
      <charset val="134"/>
      <scheme val="minor"/>
    </font>
    <font>
      <b/>
      <sz val="8"/>
      <name val="Arial Narrow"/>
      <charset val="134"/>
    </font>
    <font>
      <sz val="8"/>
      <name val="Arial Narrow"/>
      <charset val="134"/>
    </font>
    <font>
      <sz val="10"/>
      <name val="Arial"/>
      <charset val="134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4"/>
      <name val="Arial Narrow"/>
      <charset val="134"/>
    </font>
    <font>
      <b/>
      <sz val="10"/>
      <name val="Arial Narrow"/>
      <charset val="134"/>
    </font>
    <font>
      <sz val="10"/>
      <name val="Arial Narrow"/>
      <charset val="134"/>
    </font>
    <font>
      <b/>
      <i/>
      <sz val="8"/>
      <name val="Arial Narrow"/>
      <charset val="134"/>
    </font>
    <font>
      <b/>
      <i/>
      <sz val="8"/>
      <color theme="8" tint="0.799981688894314"/>
      <name val="Arial Narrow"/>
      <charset val="134"/>
    </font>
    <font>
      <sz val="8"/>
      <color theme="1"/>
      <name val="Calibri"/>
      <charset val="134"/>
      <scheme val="minor"/>
    </font>
    <font>
      <b/>
      <sz val="12"/>
      <color theme="1"/>
      <name val="Arial"/>
      <charset val="134"/>
    </font>
    <font>
      <b/>
      <sz val="10"/>
      <color theme="1"/>
      <name val="Arial"/>
      <charset val="134"/>
    </font>
    <font>
      <b/>
      <sz val="11"/>
      <color theme="1"/>
      <name val="Calibri"/>
      <charset val="134"/>
    </font>
    <font>
      <sz val="10"/>
      <color theme="1"/>
      <name val="Times New Roman"/>
      <charset val="134"/>
    </font>
    <font>
      <sz val="11"/>
      <color rgb="FF000000"/>
      <name val="Calibri"/>
      <charset val="134"/>
    </font>
    <font>
      <b/>
      <sz val="9"/>
      <color theme="1"/>
      <name val="Arial"/>
      <charset val="134"/>
    </font>
    <font>
      <sz val="10"/>
      <color rgb="FF000000"/>
      <name val="Calibri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8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indexed="9"/>
      <name val="Calibri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indexed="8"/>
      <name val="Calibri"/>
      <charset val="134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8"/>
      <color indexed="56"/>
      <name val="Cambria"/>
      <charset val="134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indexed="56"/>
      <name val="Calibri"/>
      <charset val="134"/>
    </font>
    <font>
      <i/>
      <sz val="11"/>
      <color rgb="FF7F7F7F"/>
      <name val="Calibri"/>
      <charset val="0"/>
      <scheme val="minor"/>
    </font>
    <font>
      <sz val="11"/>
      <color indexed="20"/>
      <name val="Calibri"/>
      <charset val="134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sz val="11"/>
      <color indexed="60"/>
      <name val="Calibri"/>
      <charset val="134"/>
    </font>
    <font>
      <b/>
      <sz val="11"/>
      <color indexed="63"/>
      <name val="Calibri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</fonts>
  <fills count="5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0" fontId="25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2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7" fillId="20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43" fillId="36" borderId="16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5" fillId="9" borderId="23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4" fillId="13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5" fillId="4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6" fillId="1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5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42" borderId="0" applyNumberFormat="0" applyBorder="0" applyAlignment="0" applyProtection="0"/>
    <xf numFmtId="0" fontId="25" fillId="4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15" borderId="0" applyNumberFormat="0" applyBorder="0" applyAlignment="0" applyProtection="0"/>
    <xf numFmtId="0" fontId="24" fillId="46" borderId="0" applyNumberFormat="0" applyBorder="0" applyAlignment="0" applyProtection="0"/>
    <xf numFmtId="0" fontId="27" fillId="47" borderId="0" applyNumberFormat="0" applyBorder="0" applyAlignment="0" applyProtection="0"/>
    <xf numFmtId="0" fontId="24" fillId="10" borderId="0" applyNumberFormat="0" applyBorder="0" applyAlignment="0" applyProtection="0"/>
    <xf numFmtId="0" fontId="27" fillId="19" borderId="0" applyNumberFormat="0" applyBorder="0" applyAlignment="0" applyProtection="0"/>
    <xf numFmtId="0" fontId="27" fillId="13" borderId="0" applyNumberFormat="0" applyBorder="0" applyAlignment="0" applyProtection="0"/>
    <xf numFmtId="0" fontId="27" fillId="19" borderId="0" applyNumberFormat="0" applyBorder="0" applyAlignment="0" applyProtection="0"/>
    <xf numFmtId="0" fontId="27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4" fillId="49" borderId="0" applyNumberFormat="0" applyBorder="0" applyAlignment="0" applyProtection="0"/>
    <xf numFmtId="0" fontId="24" fillId="54" borderId="0" applyNumberFormat="0" applyBorder="0" applyAlignment="0" applyProtection="0"/>
    <xf numFmtId="0" fontId="39" fillId="33" borderId="0" applyNumberFormat="0" applyBorder="0" applyAlignment="0" applyProtection="0"/>
    <xf numFmtId="0" fontId="47" fillId="55" borderId="24" applyNumberFormat="0" applyAlignment="0" applyProtection="0"/>
    <xf numFmtId="0" fontId="48" fillId="56" borderId="25" applyNumberFormat="0" applyAlignment="0" applyProtection="0"/>
    <xf numFmtId="43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20" borderId="0" applyNumberFormat="0" applyBorder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37" fillId="0" borderId="28" applyNumberFormat="0" applyFill="0" applyAlignment="0" applyProtection="0"/>
    <xf numFmtId="0" fontId="37" fillId="0" borderId="0" applyNumberFormat="0" applyFill="0" applyBorder="0" applyAlignment="0" applyProtection="0"/>
    <xf numFmtId="0" fontId="53" fillId="47" borderId="24" applyNumberFormat="0" applyAlignment="0" applyProtection="0"/>
    <xf numFmtId="0" fontId="54" fillId="0" borderId="29" applyNumberFormat="0" applyFill="0" applyAlignment="0" applyProtection="0"/>
    <xf numFmtId="0" fontId="55" fillId="57" borderId="0" applyNumberFormat="0" applyBorder="0" applyAlignment="0" applyProtection="0"/>
    <xf numFmtId="0" fontId="3" fillId="0" borderId="0"/>
    <xf numFmtId="0" fontId="3" fillId="0" borderId="0"/>
    <xf numFmtId="0" fontId="3" fillId="58" borderId="30" applyNumberFormat="0" applyFont="0" applyAlignment="0" applyProtection="0"/>
    <xf numFmtId="0" fontId="56" fillId="55" borderId="31" applyNumberFormat="0" applyAlignment="0" applyProtection="0"/>
    <xf numFmtId="0" fontId="57" fillId="0" borderId="32" applyNumberFormat="0" applyFill="0" applyAlignment="0" applyProtection="0"/>
    <xf numFmtId="0" fontId="58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179" fontId="1" fillId="0" borderId="1" xfId="77" applyNumberFormat="1" applyFont="1" applyFill="1" applyBorder="1" applyAlignment="1">
      <alignment horizontal="center" vertical="center"/>
    </xf>
    <xf numFmtId="179" fontId="1" fillId="0" borderId="2" xfId="77" applyNumberFormat="1" applyFont="1" applyFill="1" applyBorder="1" applyAlignment="1">
      <alignment horizontal="center" vertical="center"/>
    </xf>
    <xf numFmtId="179" fontId="1" fillId="0" borderId="3" xfId="77" applyNumberFormat="1" applyFont="1" applyFill="1" applyBorder="1" applyAlignment="1">
      <alignment horizontal="center" vertical="center"/>
    </xf>
    <xf numFmtId="179" fontId="1" fillId="0" borderId="4" xfId="77" applyNumberFormat="1" applyFont="1" applyFill="1" applyBorder="1" applyAlignment="1">
      <alignment horizontal="center" vertical="center"/>
    </xf>
    <xf numFmtId="179" fontId="1" fillId="0" borderId="5" xfId="77" applyNumberFormat="1" applyFont="1" applyFill="1" applyBorder="1" applyAlignment="1">
      <alignment horizontal="center" vertical="center"/>
    </xf>
    <xf numFmtId="179" fontId="1" fillId="0" borderId="6" xfId="77" applyNumberFormat="1" applyFont="1" applyFill="1" applyBorder="1" applyAlignment="1">
      <alignment horizontal="center" vertical="center"/>
    </xf>
    <xf numFmtId="179" fontId="1" fillId="0" borderId="7" xfId="77" applyNumberFormat="1" applyFont="1" applyFill="1" applyBorder="1" applyAlignment="1">
      <alignment horizontal="center" vertical="center"/>
    </xf>
    <xf numFmtId="179" fontId="1" fillId="0" borderId="8" xfId="77" applyNumberFormat="1" applyFont="1" applyFill="1" applyBorder="1" applyAlignment="1">
      <alignment horizontal="center" vertical="center"/>
    </xf>
    <xf numFmtId="179" fontId="1" fillId="0" borderId="9" xfId="77" applyNumberFormat="1" applyFont="1" applyFill="1" applyBorder="1" applyAlignment="1">
      <alignment horizontal="center" vertical="center"/>
    </xf>
    <xf numFmtId="179" fontId="1" fillId="0" borderId="0" xfId="77" applyNumberFormat="1" applyFont="1" applyFill="1" applyBorder="1" applyAlignment="1">
      <alignment horizontal="center" vertical="center"/>
    </xf>
    <xf numFmtId="179" fontId="1" fillId="0" borderId="10" xfId="77" applyNumberFormat="1" applyFont="1" applyFill="1" applyBorder="1" applyAlignment="1">
      <alignment horizontal="center" vertical="center"/>
    </xf>
    <xf numFmtId="179" fontId="2" fillId="0" borderId="1" xfId="77" applyNumberFormat="1" applyFont="1" applyFill="1" applyBorder="1" applyAlignment="1">
      <alignment horizontal="center" vertical="center"/>
    </xf>
    <xf numFmtId="179" fontId="2" fillId="0" borderId="5" xfId="77" applyNumberFormat="1" applyFont="1" applyFill="1" applyBorder="1" applyAlignment="1">
      <alignment horizontal="center" vertical="center"/>
    </xf>
    <xf numFmtId="179" fontId="2" fillId="0" borderId="7" xfId="77" applyNumberFormat="1" applyFont="1" applyFill="1" applyBorder="1" applyAlignment="1">
      <alignment horizontal="center" vertical="center"/>
    </xf>
    <xf numFmtId="179" fontId="1" fillId="0" borderId="11" xfId="77" applyNumberFormat="1" applyFont="1" applyFill="1" applyBorder="1" applyAlignment="1">
      <alignment horizontal="center" vertical="center"/>
    </xf>
    <xf numFmtId="179" fontId="1" fillId="0" borderId="12" xfId="77" applyNumberFormat="1" applyFont="1" applyFill="1" applyBorder="1" applyAlignment="1">
      <alignment horizontal="center" vertical="center"/>
    </xf>
    <xf numFmtId="179" fontId="1" fillId="0" borderId="13" xfId="77" applyNumberFormat="1" applyFont="1" applyFill="1" applyBorder="1" applyAlignment="1">
      <alignment horizontal="center" vertical="center"/>
    </xf>
    <xf numFmtId="179" fontId="1" fillId="0" borderId="14" xfId="77" applyNumberFormat="1" applyFont="1" applyFill="1" applyBorder="1" applyAlignment="1">
      <alignment horizontal="center" vertical="center"/>
    </xf>
    <xf numFmtId="179" fontId="2" fillId="0" borderId="11" xfId="77" applyNumberFormat="1" applyFont="1" applyFill="1" applyBorder="1" applyAlignment="1">
      <alignment horizontal="center" vertical="center"/>
    </xf>
    <xf numFmtId="180" fontId="2" fillId="0" borderId="15" xfId="77" applyNumberFormat="1" applyFont="1" applyFill="1" applyBorder="1" applyAlignment="1">
      <alignment horizontal="center" vertical="center"/>
    </xf>
    <xf numFmtId="179" fontId="2" fillId="0" borderId="15" xfId="77" applyNumberFormat="1" applyFont="1" applyFill="1" applyBorder="1" applyAlignment="1">
      <alignment vertical="center"/>
    </xf>
    <xf numFmtId="0" fontId="2" fillId="0" borderId="5" xfId="88" applyFont="1" applyFill="1" applyBorder="1" applyAlignment="1">
      <alignment horizontal="left" vertical="center"/>
    </xf>
    <xf numFmtId="179" fontId="1" fillId="0" borderId="6" xfId="77" applyNumberFormat="1" applyFont="1" applyFill="1" applyBorder="1" applyAlignment="1">
      <alignment vertical="center"/>
    </xf>
    <xf numFmtId="179" fontId="1" fillId="0" borderId="7" xfId="77" applyNumberFormat="1" applyFont="1" applyFill="1" applyBorder="1" applyAlignment="1">
      <alignment vertical="center"/>
    </xf>
    <xf numFmtId="179" fontId="2" fillId="0" borderId="15" xfId="77" applyNumberFormat="1" applyFont="1" applyFill="1" applyBorder="1" applyAlignment="1">
      <alignment horizontal="center" vertical="center"/>
    </xf>
    <xf numFmtId="180" fontId="2" fillId="0" borderId="15" xfId="77" applyNumberFormat="1" applyFont="1" applyFill="1" applyBorder="1" applyAlignment="1">
      <alignment horizontal="right" vertical="center"/>
    </xf>
    <xf numFmtId="179" fontId="2" fillId="0" borderId="2" xfId="77" applyNumberFormat="1" applyFont="1" applyFill="1" applyBorder="1" applyAlignment="1">
      <alignment vertical="center"/>
    </xf>
    <xf numFmtId="179" fontId="1" fillId="0" borderId="3" xfId="77" applyNumberFormat="1" applyFont="1" applyFill="1" applyBorder="1" applyAlignment="1">
      <alignment vertical="center"/>
    </xf>
    <xf numFmtId="179" fontId="1" fillId="0" borderId="4" xfId="77" applyNumberFormat="1" applyFont="1" applyFill="1" applyBorder="1" applyAlignment="1">
      <alignment vertical="center"/>
    </xf>
    <xf numFmtId="43" fontId="2" fillId="0" borderId="15" xfId="77" applyNumberFormat="1" applyFont="1" applyFill="1" applyBorder="1" applyAlignment="1">
      <alignment horizontal="right" vertical="center"/>
    </xf>
    <xf numFmtId="179" fontId="2" fillId="0" borderId="5" xfId="77" applyNumberFormat="1" applyFont="1" applyFill="1" applyBorder="1" applyAlignment="1">
      <alignment vertical="center"/>
    </xf>
    <xf numFmtId="179" fontId="2" fillId="0" borderId="6" xfId="77" applyNumberFormat="1" applyFont="1" applyFill="1" applyBorder="1" applyAlignment="1">
      <alignment vertical="center"/>
    </xf>
    <xf numFmtId="179" fontId="2" fillId="0" borderId="7" xfId="77" applyNumberFormat="1" applyFont="1" applyFill="1" applyBorder="1" applyAlignment="1">
      <alignment vertical="center"/>
    </xf>
    <xf numFmtId="0" fontId="2" fillId="0" borderId="2" xfId="88" applyFont="1" applyFill="1" applyBorder="1" applyAlignment="1">
      <alignment horizontal="left" vertical="center"/>
    </xf>
    <xf numFmtId="179" fontId="2" fillId="0" borderId="11" xfId="77" applyNumberFormat="1" applyFont="1" applyFill="1" applyBorder="1" applyAlignment="1">
      <alignment vertical="center"/>
    </xf>
    <xf numFmtId="179" fontId="2" fillId="0" borderId="12" xfId="77" applyNumberFormat="1" applyFont="1" applyFill="1" applyBorder="1" applyAlignment="1">
      <alignment vertical="center"/>
    </xf>
    <xf numFmtId="0" fontId="3" fillId="0" borderId="0" xfId="88" applyFill="1"/>
    <xf numFmtId="0" fontId="2" fillId="0" borderId="15" xfId="88" applyFont="1" applyFill="1" applyBorder="1" applyAlignment="1">
      <alignment horizontal="center" vertical="center"/>
    </xf>
    <xf numFmtId="179" fontId="2" fillId="0" borderId="15" xfId="88" applyNumberFormat="1" applyFont="1" applyFill="1" applyBorder="1" applyAlignment="1">
      <alignment vertical="center"/>
    </xf>
    <xf numFmtId="0" fontId="2" fillId="0" borderId="6" xfId="88" applyFont="1" applyFill="1" applyBorder="1" applyAlignment="1">
      <alignment horizontal="left" vertical="center"/>
    </xf>
    <xf numFmtId="179" fontId="2" fillId="0" borderId="15" xfId="88" applyNumberFormat="1" applyFont="1" applyFill="1" applyBorder="1" applyAlignment="1">
      <alignment horizontal="center" vertical="center"/>
    </xf>
    <xf numFmtId="0" fontId="2" fillId="0" borderId="15" xfId="88" applyFont="1" applyFill="1" applyBorder="1" applyAlignment="1">
      <alignment horizontal="left" vertical="center"/>
    </xf>
    <xf numFmtId="179" fontId="2" fillId="0" borderId="15" xfId="77" applyNumberFormat="1" applyFont="1" applyFill="1" applyBorder="1" applyAlignment="1">
      <alignment horizontal="right" vertical="center"/>
    </xf>
    <xf numFmtId="179" fontId="1" fillId="0" borderId="13" xfId="77" applyNumberFormat="1" applyFont="1" applyFill="1" applyBorder="1" applyAlignment="1">
      <alignment vertical="center"/>
    </xf>
    <xf numFmtId="179" fontId="1" fillId="0" borderId="14" xfId="77" applyNumberFormat="1" applyFont="1" applyFill="1" applyBorder="1" applyAlignment="1">
      <alignment vertical="center"/>
    </xf>
    <xf numFmtId="179" fontId="2" fillId="0" borderId="0" xfId="77" applyNumberFormat="1" applyFont="1" applyFill="1" applyAlignment="1">
      <alignment horizontal="left" vertical="center"/>
    </xf>
    <xf numFmtId="0" fontId="3" fillId="0" borderId="0" xfId="88" applyFill="1" applyAlignment="1">
      <alignment horizontal="left"/>
    </xf>
    <xf numFmtId="179" fontId="0" fillId="0" borderId="0" xfId="0" applyNumberFormat="1" applyFill="1"/>
    <xf numFmtId="179" fontId="1" fillId="0" borderId="0" xfId="77" applyNumberFormat="1" applyFont="1" applyFill="1" applyAlignment="1">
      <alignment horizontal="left" vertical="center"/>
    </xf>
    <xf numFmtId="179" fontId="4" fillId="0" borderId="0" xfId="0" applyNumberFormat="1" applyFont="1" applyFill="1"/>
    <xf numFmtId="0" fontId="5" fillId="0" borderId="0" xfId="0" applyFont="1"/>
    <xf numFmtId="179" fontId="6" fillId="0" borderId="0" xfId="77" applyNumberFormat="1" applyFont="1" applyAlignment="1">
      <alignment horizontal="center" vertical="center"/>
    </xf>
    <xf numFmtId="179" fontId="7" fillId="0" borderId="0" xfId="77" applyNumberFormat="1" applyFont="1" applyAlignment="1">
      <alignment horizontal="left" vertical="center"/>
    </xf>
    <xf numFmtId="179" fontId="7" fillId="0" borderId="0" xfId="77" applyNumberFormat="1" applyFont="1" applyAlignment="1">
      <alignment horizontal="center" vertical="center"/>
    </xf>
    <xf numFmtId="179" fontId="1" fillId="0" borderId="0" xfId="77" applyNumberFormat="1" applyFont="1" applyAlignment="1">
      <alignment horizontal="left" vertical="center"/>
    </xf>
    <xf numFmtId="179" fontId="1" fillId="0" borderId="0" xfId="77" applyNumberFormat="1" applyFont="1" applyAlignment="1">
      <alignment horizontal="center" vertical="center"/>
    </xf>
    <xf numFmtId="179" fontId="8" fillId="0" borderId="0" xfId="77" applyNumberFormat="1" applyFont="1" applyAlignment="1">
      <alignment horizontal="left" vertical="center"/>
    </xf>
    <xf numFmtId="179" fontId="1" fillId="0" borderId="1" xfId="77" applyNumberFormat="1" applyFont="1" applyBorder="1" applyAlignment="1">
      <alignment horizontal="center" vertical="center"/>
    </xf>
    <xf numFmtId="179" fontId="1" fillId="0" borderId="2" xfId="77" applyNumberFormat="1" applyFont="1" applyBorder="1" applyAlignment="1">
      <alignment horizontal="center" vertical="center"/>
    </xf>
    <xf numFmtId="179" fontId="1" fillId="0" borderId="3" xfId="77" applyNumberFormat="1" applyFont="1" applyBorder="1" applyAlignment="1">
      <alignment horizontal="center" vertical="center"/>
    </xf>
    <xf numFmtId="179" fontId="1" fillId="0" borderId="4" xfId="77" applyNumberFormat="1" applyFont="1" applyBorder="1" applyAlignment="1">
      <alignment horizontal="center" vertical="center"/>
    </xf>
    <xf numFmtId="179" fontId="1" fillId="0" borderId="5" xfId="77" applyNumberFormat="1" applyFont="1" applyBorder="1" applyAlignment="1">
      <alignment horizontal="center" vertical="center"/>
    </xf>
    <xf numFmtId="179" fontId="1" fillId="0" borderId="6" xfId="77" applyNumberFormat="1" applyFont="1" applyBorder="1" applyAlignment="1">
      <alignment horizontal="center" vertical="center"/>
    </xf>
    <xf numFmtId="179" fontId="1" fillId="0" borderId="8" xfId="77" applyNumberFormat="1" applyFont="1" applyBorder="1" applyAlignment="1">
      <alignment horizontal="center" vertical="center"/>
    </xf>
    <xf numFmtId="179" fontId="1" fillId="0" borderId="9" xfId="77" applyNumberFormat="1" applyFont="1" applyBorder="1" applyAlignment="1">
      <alignment horizontal="center" vertical="center"/>
    </xf>
    <xf numFmtId="179" fontId="1" fillId="0" borderId="0" xfId="77" applyNumberFormat="1" applyFont="1" applyBorder="1" applyAlignment="1">
      <alignment horizontal="center" vertical="center"/>
    </xf>
    <xf numFmtId="179" fontId="1" fillId="0" borderId="10" xfId="77" applyNumberFormat="1" applyFont="1" applyBorder="1" applyAlignment="1">
      <alignment horizontal="center" vertical="center"/>
    </xf>
    <xf numFmtId="179" fontId="2" fillId="0" borderId="5" xfId="77" applyNumberFormat="1" applyFont="1" applyBorder="1" applyAlignment="1">
      <alignment horizontal="center" vertical="center"/>
    </xf>
    <xf numFmtId="179" fontId="2" fillId="0" borderId="7" xfId="77" applyNumberFormat="1" applyFont="1" applyBorder="1" applyAlignment="1">
      <alignment horizontal="center" vertical="center"/>
    </xf>
    <xf numFmtId="179" fontId="2" fillId="0" borderId="1" xfId="77" applyNumberFormat="1" applyFont="1" applyBorder="1" applyAlignment="1">
      <alignment horizontal="center" vertical="center"/>
    </xf>
    <xf numFmtId="179" fontId="1" fillId="0" borderId="11" xfId="77" applyNumberFormat="1" applyFont="1" applyBorder="1" applyAlignment="1">
      <alignment horizontal="center" vertical="center"/>
    </xf>
    <xf numFmtId="179" fontId="1" fillId="0" borderId="12" xfId="77" applyNumberFormat="1" applyFont="1" applyBorder="1" applyAlignment="1">
      <alignment horizontal="center" vertical="center"/>
    </xf>
    <xf numFmtId="179" fontId="1" fillId="0" borderId="13" xfId="77" applyNumberFormat="1" applyFont="1" applyBorder="1" applyAlignment="1">
      <alignment horizontal="center" vertical="center"/>
    </xf>
    <xf numFmtId="179" fontId="1" fillId="0" borderId="14" xfId="77" applyNumberFormat="1" applyFont="1" applyBorder="1" applyAlignment="1">
      <alignment horizontal="center" vertical="center"/>
    </xf>
    <xf numFmtId="179" fontId="2" fillId="0" borderId="15" xfId="77" applyNumberFormat="1" applyFont="1" applyBorder="1" applyAlignment="1">
      <alignment horizontal="center" vertical="center"/>
    </xf>
    <xf numFmtId="179" fontId="2" fillId="0" borderId="11" xfId="77" applyNumberFormat="1" applyFont="1" applyBorder="1" applyAlignment="1">
      <alignment horizontal="center" vertical="center"/>
    </xf>
    <xf numFmtId="179" fontId="2" fillId="0" borderId="11" xfId="77" applyNumberFormat="1" applyFont="1" applyBorder="1" applyAlignment="1">
      <alignment vertical="center"/>
    </xf>
    <xf numFmtId="179" fontId="2" fillId="0" borderId="5" xfId="77" applyNumberFormat="1" applyFont="1" applyBorder="1" applyAlignment="1">
      <alignment horizontal="left" vertical="center" wrapText="1"/>
    </xf>
    <xf numFmtId="179" fontId="2" fillId="0" borderId="6" xfId="77" applyNumberFormat="1" applyFont="1" applyBorder="1" applyAlignment="1">
      <alignment horizontal="left" vertical="center" wrapText="1"/>
    </xf>
    <xf numFmtId="179" fontId="2" fillId="0" borderId="7" xfId="77" applyNumberFormat="1" applyFont="1" applyBorder="1" applyAlignment="1">
      <alignment horizontal="left" vertical="center" wrapText="1"/>
    </xf>
    <xf numFmtId="180" fontId="2" fillId="0" borderId="15" xfId="77" applyNumberFormat="1" applyFont="1" applyBorder="1" applyAlignment="1">
      <alignment horizontal="center" vertical="center"/>
    </xf>
    <xf numFmtId="179" fontId="9" fillId="2" borderId="11" xfId="77" applyNumberFormat="1" applyFont="1" applyFill="1" applyBorder="1" applyAlignment="1">
      <alignment vertical="center"/>
    </xf>
    <xf numFmtId="179" fontId="9" fillId="2" borderId="15" xfId="77" applyNumberFormat="1" applyFont="1" applyFill="1" applyBorder="1" applyAlignment="1">
      <alignment horizontal="center" vertical="center"/>
    </xf>
    <xf numFmtId="179" fontId="9" fillId="2" borderId="5" xfId="77" applyNumberFormat="1" applyFont="1" applyFill="1" applyBorder="1" applyAlignment="1">
      <alignment horizontal="left" vertical="center"/>
    </xf>
    <xf numFmtId="179" fontId="9" fillId="2" borderId="6" xfId="77" applyNumberFormat="1" applyFont="1" applyFill="1" applyBorder="1" applyAlignment="1">
      <alignment horizontal="center" vertical="center"/>
    </xf>
    <xf numFmtId="179" fontId="9" fillId="2" borderId="7" xfId="77" applyNumberFormat="1" applyFont="1" applyFill="1" applyBorder="1" applyAlignment="1">
      <alignment horizontal="center" vertical="center"/>
    </xf>
    <xf numFmtId="180" fontId="9" fillId="2" borderId="15" xfId="77" applyNumberFormat="1" applyFont="1" applyFill="1" applyBorder="1" applyAlignment="1">
      <alignment horizontal="center" vertical="center"/>
    </xf>
    <xf numFmtId="179" fontId="1" fillId="0" borderId="15" xfId="77" applyNumberFormat="1" applyFont="1" applyBorder="1" applyAlignment="1">
      <alignment vertical="center"/>
    </xf>
    <xf numFmtId="179" fontId="1" fillId="0" borderId="5" xfId="77" applyNumberFormat="1" applyFont="1" applyBorder="1" applyAlignment="1">
      <alignment vertical="center"/>
    </xf>
    <xf numFmtId="179" fontId="1" fillId="0" borderId="6" xfId="77" applyNumberFormat="1" applyFont="1" applyBorder="1" applyAlignment="1">
      <alignment vertical="center"/>
    </xf>
    <xf numFmtId="179" fontId="2" fillId="0" borderId="7" xfId="77" applyNumberFormat="1" applyFont="1" applyBorder="1" applyAlignment="1">
      <alignment vertical="center"/>
    </xf>
    <xf numFmtId="180" fontId="2" fillId="0" borderId="15" xfId="77" applyNumberFormat="1" applyFont="1" applyBorder="1" applyAlignment="1">
      <alignment vertical="center"/>
    </xf>
    <xf numFmtId="179" fontId="2" fillId="0" borderId="15" xfId="77" applyNumberFormat="1" applyFont="1" applyBorder="1" applyAlignment="1">
      <alignment vertical="center"/>
    </xf>
    <xf numFmtId="179" fontId="2" fillId="0" borderId="5" xfId="77" applyNumberFormat="1" applyFont="1" applyBorder="1" applyAlignment="1">
      <alignment vertical="center"/>
    </xf>
    <xf numFmtId="179" fontId="2" fillId="0" borderId="6" xfId="77" applyNumberFormat="1" applyFont="1" applyBorder="1" applyAlignment="1">
      <alignment vertical="center"/>
    </xf>
    <xf numFmtId="180" fontId="2" fillId="0" borderId="15" xfId="77" applyNumberFormat="1" applyFont="1" applyFill="1" applyBorder="1" applyAlignment="1">
      <alignment vertical="center"/>
    </xf>
    <xf numFmtId="179" fontId="2" fillId="2" borderId="15" xfId="77" applyNumberFormat="1" applyFont="1" applyFill="1" applyBorder="1" applyAlignment="1">
      <alignment vertical="center"/>
    </xf>
    <xf numFmtId="179" fontId="9" fillId="2" borderId="5" xfId="77" applyNumberFormat="1" applyFont="1" applyFill="1" applyBorder="1" applyAlignment="1">
      <alignment vertical="center"/>
    </xf>
    <xf numFmtId="179" fontId="9" fillId="2" borderId="6" xfId="77" applyNumberFormat="1" applyFont="1" applyFill="1" applyBorder="1" applyAlignment="1">
      <alignment vertical="center"/>
    </xf>
    <xf numFmtId="179" fontId="9" fillId="2" borderId="7" xfId="77" applyNumberFormat="1" applyFont="1" applyFill="1" applyBorder="1" applyAlignment="1">
      <alignment vertical="center"/>
    </xf>
    <xf numFmtId="180" fontId="9" fillId="2" borderId="15" xfId="77" applyNumberFormat="1" applyFont="1" applyFill="1" applyBorder="1" applyAlignment="1">
      <alignment vertical="center"/>
    </xf>
    <xf numFmtId="179" fontId="10" fillId="2" borderId="15" xfId="77" applyNumberFormat="1" applyFont="1" applyFill="1" applyBorder="1" applyAlignment="1">
      <alignment vertical="center"/>
    </xf>
    <xf numFmtId="179" fontId="2" fillId="3" borderId="15" xfId="77" applyNumberFormat="1" applyFont="1" applyFill="1" applyBorder="1" applyAlignment="1">
      <alignment vertical="center"/>
    </xf>
    <xf numFmtId="179" fontId="1" fillId="3" borderId="15" xfId="77" applyNumberFormat="1" applyFont="1" applyFill="1" applyBorder="1" applyAlignment="1">
      <alignment vertical="center"/>
    </xf>
    <xf numFmtId="179" fontId="1" fillId="3" borderId="5" xfId="77" applyNumberFormat="1" applyFont="1" applyFill="1" applyBorder="1" applyAlignment="1">
      <alignment vertical="center"/>
    </xf>
    <xf numFmtId="179" fontId="9" fillId="3" borderId="6" xfId="77" applyNumberFormat="1" applyFont="1" applyFill="1" applyBorder="1" applyAlignment="1">
      <alignment vertical="center"/>
    </xf>
    <xf numFmtId="179" fontId="9" fillId="3" borderId="7" xfId="77" applyNumberFormat="1" applyFont="1" applyFill="1" applyBorder="1" applyAlignment="1">
      <alignment vertical="center"/>
    </xf>
    <xf numFmtId="179" fontId="9" fillId="3" borderId="15" xfId="77" applyNumberFormat="1" applyFont="1" applyFill="1" applyBorder="1" applyAlignment="1">
      <alignment horizontal="center" vertical="center"/>
    </xf>
    <xf numFmtId="180" fontId="9" fillId="3" borderId="15" xfId="77" applyNumberFormat="1" applyFont="1" applyFill="1" applyBorder="1" applyAlignment="1">
      <alignment vertical="center"/>
    </xf>
    <xf numFmtId="179" fontId="9" fillId="3" borderId="15" xfId="77" applyNumberFormat="1" applyFont="1" applyFill="1" applyBorder="1" applyAlignment="1">
      <alignment vertical="center"/>
    </xf>
    <xf numFmtId="179" fontId="9" fillId="2" borderId="15" xfId="77" applyNumberFormat="1" applyFont="1" applyFill="1" applyBorder="1" applyAlignment="1">
      <alignment vertical="center"/>
    </xf>
    <xf numFmtId="179" fontId="1" fillId="0" borderId="7" xfId="77" applyNumberFormat="1" applyFont="1" applyBorder="1" applyAlignment="1">
      <alignment vertical="center"/>
    </xf>
    <xf numFmtId="0" fontId="2" fillId="0" borderId="5" xfId="88" applyFont="1" applyBorder="1" applyAlignment="1">
      <alignment horizontal="left" vertical="center"/>
    </xf>
    <xf numFmtId="179" fontId="2" fillId="0" borderId="2" xfId="77" applyNumberFormat="1" applyFont="1" applyBorder="1" applyAlignment="1">
      <alignment vertical="center"/>
    </xf>
    <xf numFmtId="179" fontId="1" fillId="0" borderId="3" xfId="77" applyNumberFormat="1" applyFont="1" applyBorder="1" applyAlignment="1">
      <alignment vertical="center"/>
    </xf>
    <xf numFmtId="179" fontId="1" fillId="0" borderId="4" xfId="77" applyNumberFormat="1" applyFont="1" applyBorder="1" applyAlignment="1">
      <alignment vertical="center"/>
    </xf>
    <xf numFmtId="0" fontId="2" fillId="0" borderId="2" xfId="88" applyFont="1" applyBorder="1" applyAlignment="1">
      <alignment horizontal="left" vertical="center"/>
    </xf>
    <xf numFmtId="179" fontId="2" fillId="0" borderId="12" xfId="77" applyNumberFormat="1" applyFont="1" applyBorder="1" applyAlignment="1">
      <alignment vertical="center"/>
    </xf>
    <xf numFmtId="0" fontId="3" fillId="0" borderId="0" xfId="88"/>
    <xf numFmtId="0" fontId="2" fillId="0" borderId="15" xfId="88" applyFont="1" applyBorder="1" applyAlignment="1">
      <alignment horizontal="center" vertical="center"/>
    </xf>
    <xf numFmtId="179" fontId="2" fillId="0" borderId="15" xfId="88" applyNumberFormat="1" applyFont="1" applyBorder="1" applyAlignment="1">
      <alignment vertical="center"/>
    </xf>
    <xf numFmtId="179" fontId="2" fillId="0" borderId="2" xfId="77" applyNumberFormat="1" applyFont="1" applyBorder="1" applyAlignment="1">
      <alignment horizontal="center" vertical="center"/>
    </xf>
    <xf numFmtId="180" fontId="2" fillId="0" borderId="5" xfId="77" applyNumberFormat="1" applyFont="1" applyBorder="1" applyAlignment="1">
      <alignment horizontal="center" vertical="center"/>
    </xf>
    <xf numFmtId="179" fontId="2" fillId="0" borderId="12" xfId="77" applyNumberFormat="1" applyFont="1" applyBorder="1" applyAlignment="1">
      <alignment horizontal="center" vertical="center"/>
    </xf>
    <xf numFmtId="179" fontId="9" fillId="2" borderId="11" xfId="77" applyNumberFormat="1" applyFont="1" applyFill="1" applyBorder="1" applyAlignment="1">
      <alignment horizontal="center" vertical="center"/>
    </xf>
    <xf numFmtId="179" fontId="1" fillId="4" borderId="15" xfId="77" applyNumberFormat="1" applyFont="1" applyFill="1" applyBorder="1" applyAlignment="1">
      <alignment vertical="center"/>
    </xf>
    <xf numFmtId="179" fontId="2" fillId="0" borderId="11" xfId="77" applyNumberFormat="1" applyFont="1" applyBorder="1" applyAlignment="1">
      <alignment horizontal="left" vertical="center"/>
    </xf>
    <xf numFmtId="0" fontId="11" fillId="0" borderId="15" xfId="0" applyFont="1" applyFill="1" applyBorder="1" applyAlignment="1">
      <alignment horizontal="center"/>
    </xf>
    <xf numFmtId="181" fontId="11" fillId="0" borderId="15" xfId="2" applyNumberFormat="1" applyFont="1" applyFill="1" applyBorder="1" applyAlignment="1">
      <alignment horizontal="center"/>
    </xf>
    <xf numFmtId="180" fontId="2" fillId="0" borderId="11" xfId="77" applyNumberFormat="1" applyFont="1" applyFill="1" applyBorder="1" applyAlignment="1">
      <alignment vertical="center"/>
    </xf>
    <xf numFmtId="179" fontId="1" fillId="2" borderId="15" xfId="77" applyNumberFormat="1" applyFont="1" applyFill="1" applyBorder="1" applyAlignment="1">
      <alignment vertical="center"/>
    </xf>
    <xf numFmtId="179" fontId="2" fillId="2" borderId="15" xfId="77" applyNumberFormat="1" applyFont="1" applyFill="1" applyBorder="1" applyAlignment="1">
      <alignment horizontal="center" vertical="center"/>
    </xf>
    <xf numFmtId="180" fontId="2" fillId="2" borderId="15" xfId="77" applyNumberFormat="1" applyFont="1" applyFill="1" applyBorder="1" applyAlignment="1">
      <alignment vertical="center"/>
    </xf>
    <xf numFmtId="179" fontId="0" fillId="0" borderId="0" xfId="0" applyNumberFormat="1"/>
    <xf numFmtId="179" fontId="2" fillId="3" borderId="15" xfId="77" applyNumberFormat="1" applyFont="1" applyFill="1" applyBorder="1" applyAlignment="1">
      <alignment horizontal="center" vertical="center"/>
    </xf>
    <xf numFmtId="180" fontId="2" fillId="3" borderId="15" xfId="77" applyNumberFormat="1" applyFont="1" applyFill="1" applyBorder="1" applyAlignment="1">
      <alignment vertical="center"/>
    </xf>
    <xf numFmtId="43" fontId="2" fillId="0" borderId="15" xfId="77" applyNumberFormat="1" applyFont="1" applyBorder="1" applyAlignment="1">
      <alignment horizontal="right" vertical="center"/>
    </xf>
    <xf numFmtId="180" fontId="2" fillId="0" borderId="15" xfId="77" applyNumberFormat="1" applyFont="1" applyBorder="1" applyAlignment="1">
      <alignment horizontal="right" vertical="center"/>
    </xf>
    <xf numFmtId="179" fontId="2" fillId="0" borderId="0" xfId="77" applyNumberFormat="1" applyFont="1" applyFill="1" applyAlignment="1">
      <alignment horizontal="center" vertical="center"/>
    </xf>
    <xf numFmtId="0" fontId="2" fillId="0" borderId="6" xfId="88" applyFont="1" applyBorder="1" applyAlignment="1">
      <alignment horizontal="left" vertical="center"/>
    </xf>
    <xf numFmtId="179" fontId="2" fillId="0" borderId="15" xfId="88" applyNumberFormat="1" applyFont="1" applyBorder="1" applyAlignment="1">
      <alignment horizontal="center" vertical="center"/>
    </xf>
    <xf numFmtId="179" fontId="1" fillId="0" borderId="13" xfId="77" applyNumberFormat="1" applyFont="1" applyBorder="1" applyAlignment="1">
      <alignment vertical="center"/>
    </xf>
    <xf numFmtId="179" fontId="1" fillId="0" borderId="14" xfId="77" applyNumberFormat="1" applyFont="1" applyBorder="1" applyAlignment="1">
      <alignment vertical="center"/>
    </xf>
    <xf numFmtId="0" fontId="9" fillId="2" borderId="15" xfId="88" applyFont="1" applyFill="1" applyBorder="1" applyAlignment="1">
      <alignment horizontal="center" vertical="center"/>
    </xf>
    <xf numFmtId="0" fontId="9" fillId="2" borderId="5" xfId="88" applyFont="1" applyFill="1" applyBorder="1" applyAlignment="1">
      <alignment horizontal="left" vertical="center"/>
    </xf>
    <xf numFmtId="0" fontId="9" fillId="2" borderId="6" xfId="88" applyFont="1" applyFill="1" applyBorder="1" applyAlignment="1">
      <alignment horizontal="left" vertical="center"/>
    </xf>
    <xf numFmtId="0" fontId="9" fillId="2" borderId="7" xfId="88" applyFont="1" applyFill="1" applyBorder="1" applyAlignment="1">
      <alignment horizontal="left" vertical="center"/>
    </xf>
    <xf numFmtId="180" fontId="9" fillId="2" borderId="15" xfId="88" applyNumberFormat="1" applyFont="1" applyFill="1" applyBorder="1" applyAlignment="1">
      <alignment vertical="center"/>
    </xf>
    <xf numFmtId="179" fontId="9" fillId="2" borderId="15" xfId="88" applyNumberFormat="1" applyFont="1" applyFill="1" applyBorder="1" applyAlignment="1">
      <alignment vertical="center"/>
    </xf>
    <xf numFmtId="0" fontId="2" fillId="0" borderId="15" xfId="77" applyNumberFormat="1" applyFont="1" applyFill="1" applyBorder="1" applyAlignment="1">
      <alignment horizontal="center" vertical="center"/>
    </xf>
    <xf numFmtId="179" fontId="1" fillId="0" borderId="15" xfId="77" applyNumberFormat="1" applyFont="1" applyFill="1" applyBorder="1" applyAlignment="1">
      <alignment vertical="center"/>
    </xf>
    <xf numFmtId="179" fontId="1" fillId="0" borderId="5" xfId="77" applyNumberFormat="1" applyFont="1" applyFill="1" applyBorder="1" applyAlignment="1">
      <alignment vertical="center"/>
    </xf>
    <xf numFmtId="179" fontId="2" fillId="4" borderId="15" xfId="77" applyNumberFormat="1" applyFont="1" applyFill="1" applyBorder="1" applyAlignment="1">
      <alignment horizontal="center" vertical="center"/>
    </xf>
    <xf numFmtId="179" fontId="2" fillId="4" borderId="15" xfId="77" applyNumberFormat="1" applyFont="1" applyFill="1" applyBorder="1" applyAlignment="1">
      <alignment vertical="center"/>
    </xf>
    <xf numFmtId="179" fontId="9" fillId="4" borderId="5" xfId="77" applyNumberFormat="1" applyFont="1" applyFill="1" applyBorder="1" applyAlignment="1">
      <alignment vertical="center"/>
    </xf>
    <xf numFmtId="179" fontId="9" fillId="4" borderId="6" xfId="77" applyNumberFormat="1" applyFont="1" applyFill="1" applyBorder="1" applyAlignment="1">
      <alignment vertical="center"/>
    </xf>
    <xf numFmtId="179" fontId="9" fillId="4" borderId="7" xfId="77" applyNumberFormat="1" applyFont="1" applyFill="1" applyBorder="1" applyAlignment="1">
      <alignment vertical="center"/>
    </xf>
    <xf numFmtId="179" fontId="9" fillId="4" borderId="15" xfId="77" applyNumberFormat="1" applyFont="1" applyFill="1" applyBorder="1" applyAlignment="1">
      <alignment horizontal="center" vertical="center"/>
    </xf>
    <xf numFmtId="180" fontId="9" fillId="4" borderId="15" xfId="77" applyNumberFormat="1" applyFont="1" applyFill="1" applyBorder="1" applyAlignment="1">
      <alignment vertical="center"/>
    </xf>
    <xf numFmtId="179" fontId="9" fillId="4" borderId="15" xfId="77" applyNumberFormat="1" applyFont="1" applyFill="1" applyBorder="1" applyAlignment="1">
      <alignment vertical="center"/>
    </xf>
    <xf numFmtId="179" fontId="9" fillId="0" borderId="5" xfId="77" applyNumberFormat="1" applyFont="1" applyFill="1" applyBorder="1" applyAlignment="1">
      <alignment vertical="center"/>
    </xf>
    <xf numFmtId="179" fontId="9" fillId="0" borderId="6" xfId="77" applyNumberFormat="1" applyFont="1" applyFill="1" applyBorder="1" applyAlignment="1">
      <alignment vertical="center"/>
    </xf>
    <xf numFmtId="179" fontId="9" fillId="0" borderId="7" xfId="77" applyNumberFormat="1" applyFont="1" applyFill="1" applyBorder="1" applyAlignment="1">
      <alignment vertical="center"/>
    </xf>
    <xf numFmtId="179" fontId="9" fillId="0" borderId="15" xfId="77" applyNumberFormat="1" applyFont="1" applyFill="1" applyBorder="1" applyAlignment="1">
      <alignment horizontal="center" vertical="center"/>
    </xf>
    <xf numFmtId="180" fontId="9" fillId="0" borderId="15" xfId="77" applyNumberFormat="1" applyFont="1" applyFill="1" applyBorder="1" applyAlignment="1">
      <alignment vertical="center"/>
    </xf>
    <xf numFmtId="179" fontId="9" fillId="0" borderId="15" xfId="77" applyNumberFormat="1" applyFont="1" applyFill="1" applyBorder="1" applyAlignment="1">
      <alignment vertical="center"/>
    </xf>
    <xf numFmtId="179" fontId="1" fillId="5" borderId="15" xfId="77" applyNumberFormat="1" applyFont="1" applyFill="1" applyBorder="1" applyAlignment="1">
      <alignment horizontal="center" vertical="center"/>
    </xf>
    <xf numFmtId="179" fontId="1" fillId="5" borderId="15" xfId="77" applyNumberFormat="1" applyFont="1" applyFill="1" applyBorder="1" applyAlignment="1">
      <alignment vertical="center"/>
    </xf>
    <xf numFmtId="179" fontId="9" fillId="5" borderId="5" xfId="77" applyNumberFormat="1" applyFont="1" applyFill="1" applyBorder="1" applyAlignment="1">
      <alignment vertical="center"/>
    </xf>
    <xf numFmtId="179" fontId="9" fillId="5" borderId="6" xfId="77" applyNumberFormat="1" applyFont="1" applyFill="1" applyBorder="1" applyAlignment="1">
      <alignment vertical="center"/>
    </xf>
    <xf numFmtId="179" fontId="9" fillId="5" borderId="7" xfId="77" applyNumberFormat="1" applyFont="1" applyFill="1" applyBorder="1" applyAlignment="1">
      <alignment vertical="center"/>
    </xf>
    <xf numFmtId="179" fontId="9" fillId="5" borderId="15" xfId="77" applyNumberFormat="1" applyFont="1" applyFill="1" applyBorder="1" applyAlignment="1">
      <alignment horizontal="center" vertical="center"/>
    </xf>
    <xf numFmtId="180" fontId="9" fillId="5" borderId="15" xfId="77" applyNumberFormat="1" applyFont="1" applyFill="1" applyBorder="1" applyAlignment="1">
      <alignment vertical="center"/>
    </xf>
    <xf numFmtId="179" fontId="9" fillId="5" borderId="15" xfId="77" applyNumberFormat="1" applyFont="1" applyFill="1" applyBorder="1" applyAlignment="1">
      <alignment vertical="center"/>
    </xf>
    <xf numFmtId="179" fontId="2" fillId="6" borderId="15" xfId="77" applyNumberFormat="1" applyFont="1" applyFill="1" applyBorder="1" applyAlignment="1">
      <alignment horizontal="center" vertical="center"/>
    </xf>
    <xf numFmtId="179" fontId="2" fillId="6" borderId="15" xfId="77" applyNumberFormat="1" applyFont="1" applyFill="1" applyBorder="1" applyAlignment="1">
      <alignment vertical="center"/>
    </xf>
    <xf numFmtId="179" fontId="9" fillId="6" borderId="5" xfId="77" applyNumberFormat="1" applyFont="1" applyFill="1" applyBorder="1" applyAlignment="1">
      <alignment vertical="center"/>
    </xf>
    <xf numFmtId="179" fontId="9" fillId="6" borderId="6" xfId="77" applyNumberFormat="1" applyFont="1" applyFill="1" applyBorder="1" applyAlignment="1">
      <alignment vertical="center"/>
    </xf>
    <xf numFmtId="179" fontId="9" fillId="6" borderId="7" xfId="77" applyNumberFormat="1" applyFont="1" applyFill="1" applyBorder="1" applyAlignment="1">
      <alignment vertical="center"/>
    </xf>
    <xf numFmtId="179" fontId="9" fillId="6" borderId="15" xfId="77" applyNumberFormat="1" applyFont="1" applyFill="1" applyBorder="1" applyAlignment="1">
      <alignment horizontal="center" vertical="center"/>
    </xf>
    <xf numFmtId="180" fontId="9" fillId="6" borderId="15" xfId="77" applyNumberFormat="1" applyFont="1" applyFill="1" applyBorder="1" applyAlignment="1">
      <alignment vertical="center"/>
    </xf>
    <xf numFmtId="179" fontId="9" fillId="6" borderId="15" xfId="77" applyNumberFormat="1" applyFont="1" applyFill="1" applyBorder="1" applyAlignment="1">
      <alignment vertical="center"/>
    </xf>
    <xf numFmtId="179" fontId="2" fillId="0" borderId="0" xfId="77" applyNumberFormat="1" applyFont="1" applyFill="1" applyBorder="1" applyAlignment="1">
      <alignment horizontal="center" vertical="center"/>
    </xf>
    <xf numFmtId="179" fontId="2" fillId="0" borderId="0" xfId="77" applyNumberFormat="1" applyFont="1" applyFill="1" applyBorder="1" applyAlignment="1">
      <alignment vertical="center"/>
    </xf>
    <xf numFmtId="179" fontId="9" fillId="0" borderId="0" xfId="77" applyNumberFormat="1" applyFont="1" applyFill="1" applyBorder="1" applyAlignment="1">
      <alignment vertical="center"/>
    </xf>
    <xf numFmtId="179" fontId="9" fillId="0" borderId="0" xfId="77" applyNumberFormat="1" applyFont="1" applyFill="1" applyBorder="1" applyAlignment="1">
      <alignment horizontal="center" vertical="center"/>
    </xf>
    <xf numFmtId="180" fontId="9" fillId="0" borderId="0" xfId="77" applyNumberFormat="1" applyFont="1" applyFill="1" applyBorder="1" applyAlignment="1">
      <alignment vertical="center"/>
    </xf>
    <xf numFmtId="179" fontId="2" fillId="0" borderId="0" xfId="77" applyNumberFormat="1" applyFont="1" applyFill="1" applyAlignment="1">
      <alignment vertical="center"/>
    </xf>
    <xf numFmtId="179" fontId="1" fillId="0" borderId="0" xfId="77" applyNumberFormat="1" applyFont="1" applyFill="1" applyAlignment="1">
      <alignment horizontal="center" vertical="center"/>
    </xf>
    <xf numFmtId="0" fontId="9" fillId="2" borderId="15" xfId="88" applyFont="1" applyFill="1" applyBorder="1" applyAlignment="1">
      <alignment horizontal="left" vertical="center"/>
    </xf>
    <xf numFmtId="180" fontId="9" fillId="2" borderId="15" xfId="77" applyNumberFormat="1" applyFont="1" applyFill="1" applyBorder="1" applyAlignment="1">
      <alignment horizontal="right" vertical="center"/>
    </xf>
    <xf numFmtId="43" fontId="2" fillId="0" borderId="15" xfId="77" applyNumberFormat="1" applyFont="1" applyFill="1" applyBorder="1" applyAlignment="1">
      <alignment horizontal="center" vertical="center"/>
    </xf>
    <xf numFmtId="180" fontId="9" fillId="4" borderId="15" xfId="77" applyNumberFormat="1" applyFont="1" applyFill="1" applyBorder="1" applyAlignment="1">
      <alignment horizontal="right" vertical="center"/>
    </xf>
    <xf numFmtId="179" fontId="3" fillId="0" borderId="0" xfId="88" applyNumberFormat="1"/>
    <xf numFmtId="180" fontId="9" fillId="0" borderId="15" xfId="77" applyNumberFormat="1" applyFont="1" applyFill="1" applyBorder="1" applyAlignment="1">
      <alignment horizontal="right" vertical="center"/>
    </xf>
    <xf numFmtId="180" fontId="9" fillId="5" borderId="15" xfId="77" applyNumberFormat="1" applyFont="1" applyFill="1" applyBorder="1" applyAlignment="1">
      <alignment horizontal="right" vertical="center"/>
    </xf>
    <xf numFmtId="0" fontId="3" fillId="0" borderId="0" xfId="88" applyFont="1"/>
    <xf numFmtId="179" fontId="4" fillId="0" borderId="0" xfId="0" applyNumberFormat="1" applyFont="1"/>
    <xf numFmtId="0" fontId="4" fillId="0" borderId="0" xfId="0" applyFont="1"/>
    <xf numFmtId="0" fontId="0" fillId="0" borderId="0" xfId="0" applyFont="1" applyFill="1" applyAlignment="1">
      <alignment vertical="center"/>
    </xf>
    <xf numFmtId="0" fontId="12" fillId="0" borderId="1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17" fillId="0" borderId="15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0" xfId="0" applyFont="1" applyFill="1" applyAlignment="1"/>
    <xf numFmtId="0" fontId="0" fillId="0" borderId="9" xfId="0" applyFont="1" applyFill="1" applyBorder="1" applyAlignment="1"/>
    <xf numFmtId="0" fontId="0" fillId="0" borderId="0" xfId="0" applyFont="1" applyFill="1" applyBorder="1" applyAlignment="1"/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left" vertical="center"/>
    </xf>
    <xf numFmtId="182" fontId="18" fillId="0" borderId="15" xfId="0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center" vertical="center"/>
    </xf>
    <xf numFmtId="182" fontId="20" fillId="0" borderId="15" xfId="0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12" xfId="0" applyFont="1" applyFill="1" applyBorder="1" applyAlignment="1"/>
    <xf numFmtId="0" fontId="18" fillId="0" borderId="13" xfId="0" applyFont="1" applyFill="1" applyBorder="1" applyAlignment="1">
      <alignment horizontal="left" vertical="center"/>
    </xf>
    <xf numFmtId="0" fontId="0" fillId="0" borderId="10" xfId="0" applyFont="1" applyFill="1" applyBorder="1" applyAlignment="1"/>
    <xf numFmtId="0" fontId="18" fillId="0" borderId="1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82" fontId="18" fillId="0" borderId="5" xfId="0" applyNumberFormat="1" applyFont="1" applyFill="1" applyBorder="1" applyAlignment="1">
      <alignment horizontal="center" vertical="center"/>
    </xf>
    <xf numFmtId="182" fontId="18" fillId="0" borderId="7" xfId="0" applyNumberFormat="1" applyFont="1" applyFill="1" applyBorder="1" applyAlignment="1">
      <alignment horizontal="center" vertical="center"/>
    </xf>
    <xf numFmtId="182" fontId="18" fillId="0" borderId="9" xfId="0" applyNumberFormat="1" applyFont="1" applyFill="1" applyBorder="1" applyAlignment="1">
      <alignment horizontal="center" vertical="center"/>
    </xf>
    <xf numFmtId="182" fontId="18" fillId="0" borderId="10" xfId="0" applyNumberFormat="1" applyFont="1" applyFill="1" applyBorder="1" applyAlignment="1">
      <alignment horizontal="center" vertical="center"/>
    </xf>
    <xf numFmtId="182" fontId="18" fillId="0" borderId="12" xfId="0" applyNumberFormat="1" applyFont="1" applyFill="1" applyBorder="1" applyAlignment="1">
      <alignment horizontal="center" vertical="center"/>
    </xf>
    <xf numFmtId="182" fontId="18" fillId="0" borderId="14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0" fillId="0" borderId="14" xfId="0" applyFont="1" applyFill="1" applyBorder="1" applyAlignment="1"/>
    <xf numFmtId="0" fontId="21" fillId="0" borderId="0" xfId="0" applyFont="1"/>
    <xf numFmtId="0" fontId="22" fillId="0" borderId="0" xfId="0" applyFont="1"/>
    <xf numFmtId="0" fontId="4" fillId="5" borderId="15" xfId="0" applyFont="1" applyFill="1" applyBorder="1" applyAlignment="1">
      <alignment horizontal="center" vertical="center"/>
    </xf>
    <xf numFmtId="0" fontId="4" fillId="5" borderId="15" xfId="0" applyFont="1" applyFill="1" applyBorder="1" applyAlignment="1"/>
    <xf numFmtId="0" fontId="4" fillId="5" borderId="15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179" fontId="0" fillId="0" borderId="15" xfId="0" applyNumberFormat="1" applyBorder="1"/>
    <xf numFmtId="181" fontId="0" fillId="0" borderId="15" xfId="2" applyNumberFormat="1" applyBorder="1" applyAlignment="1"/>
    <xf numFmtId="0" fontId="4" fillId="7" borderId="15" xfId="0" applyFont="1" applyFill="1" applyBorder="1" applyAlignment="1">
      <alignment horizontal="center"/>
    </xf>
    <xf numFmtId="0" fontId="4" fillId="7" borderId="15" xfId="0" applyFont="1" applyFill="1" applyBorder="1"/>
    <xf numFmtId="181" fontId="4" fillId="7" borderId="15" xfId="2" applyNumberFormat="1" applyFont="1" applyFill="1" applyBorder="1" applyAlignment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181" fontId="0" fillId="0" borderId="0" xfId="0" applyNumberFormat="1" applyAlignment="1">
      <alignment horizontal="center"/>
    </xf>
    <xf numFmtId="179" fontId="0" fillId="0" borderId="0" xfId="0" applyNumberFormat="1" applyAlignment="1">
      <alignment horizontal="center"/>
    </xf>
    <xf numFmtId="0" fontId="4" fillId="7" borderId="15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vertical="center"/>
    </xf>
    <xf numFmtId="179" fontId="2" fillId="0" borderId="8" xfId="77" applyNumberFormat="1" applyFont="1" applyBorder="1" applyAlignment="1">
      <alignment vertical="center"/>
    </xf>
    <xf numFmtId="179" fontId="2" fillId="0" borderId="0" xfId="77" applyNumberFormat="1" applyFont="1" applyBorder="1" applyAlignment="1">
      <alignment vertical="center"/>
    </xf>
    <xf numFmtId="179" fontId="2" fillId="7" borderId="11" xfId="77" applyNumberFormat="1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/>
    </xf>
    <xf numFmtId="181" fontId="11" fillId="7" borderId="15" xfId="2" applyNumberFormat="1" applyFont="1" applyFill="1" applyBorder="1" applyAlignment="1">
      <alignment horizontal="center"/>
    </xf>
    <xf numFmtId="179" fontId="2" fillId="7" borderId="11" xfId="77" applyNumberFormat="1" applyFont="1" applyFill="1" applyBorder="1" applyAlignment="1">
      <alignment horizontal="center" vertical="center"/>
    </xf>
    <xf numFmtId="179" fontId="2" fillId="7" borderId="15" xfId="77" applyNumberFormat="1" applyFont="1" applyFill="1" applyBorder="1" applyAlignment="1">
      <alignment vertical="center"/>
    </xf>
    <xf numFmtId="0" fontId="0" fillId="7" borderId="0" xfId="0" applyFill="1"/>
    <xf numFmtId="180" fontId="2" fillId="7" borderId="11" xfId="77" applyNumberFormat="1" applyFont="1" applyFill="1" applyBorder="1" applyAlignment="1">
      <alignment vertical="center"/>
    </xf>
    <xf numFmtId="179" fontId="2" fillId="7" borderId="15" xfId="77" applyNumberFormat="1" applyFont="1" applyFill="1" applyBorder="1" applyAlignment="1">
      <alignment horizontal="center" vertical="center"/>
    </xf>
    <xf numFmtId="180" fontId="2" fillId="7" borderId="15" xfId="77" applyNumberFormat="1" applyFont="1" applyFill="1" applyBorder="1" applyAlignment="1">
      <alignment vertical="center"/>
    </xf>
    <xf numFmtId="179" fontId="2" fillId="0" borderId="0" xfId="77" applyNumberFormat="1" applyFont="1" applyAlignment="1">
      <alignment horizontal="left" vertical="center"/>
    </xf>
    <xf numFmtId="179" fontId="2" fillId="0" borderId="15" xfId="77" applyNumberFormat="1" applyFont="1" applyBorder="1" applyAlignment="1">
      <alignment horizontal="right" vertical="center"/>
    </xf>
    <xf numFmtId="179" fontId="2" fillId="0" borderId="0" xfId="77" applyNumberFormat="1" applyFont="1" applyAlignment="1">
      <alignment horizontal="center" vertical="center"/>
    </xf>
    <xf numFmtId="0" fontId="2" fillId="0" borderId="13" xfId="88" applyFont="1" applyBorder="1" applyAlignment="1">
      <alignment horizontal="left" vertical="center"/>
    </xf>
    <xf numFmtId="0" fontId="2" fillId="0" borderId="0" xfId="88" applyFont="1" applyBorder="1" applyAlignment="1">
      <alignment horizontal="left" vertical="center"/>
    </xf>
    <xf numFmtId="0" fontId="2" fillId="7" borderId="15" xfId="88" applyFont="1" applyFill="1" applyBorder="1" applyAlignment="1">
      <alignment horizontal="left" vertical="center"/>
    </xf>
    <xf numFmtId="179" fontId="1" fillId="0" borderId="0" xfId="77" applyNumberFormat="1" applyFont="1" applyFill="1" applyAlignment="1">
      <alignment vertical="center"/>
    </xf>
    <xf numFmtId="178" fontId="2" fillId="0" borderId="0" xfId="77" applyNumberFormat="1" applyFont="1" applyFill="1" applyAlignment="1">
      <alignment vertical="center"/>
    </xf>
    <xf numFmtId="0" fontId="4" fillId="0" borderId="0" xfId="0" applyFont="1" applyFill="1" applyBorder="1" applyAlignment="1"/>
    <xf numFmtId="182" fontId="0" fillId="0" borderId="0" xfId="0" applyNumberFormat="1" applyFont="1" applyFill="1" applyBorder="1" applyAlignment="1"/>
    <xf numFmtId="0" fontId="0" fillId="0" borderId="15" xfId="0" applyFont="1" applyFill="1" applyBorder="1" applyAlignment="1">
      <alignment horizontal="left"/>
    </xf>
    <xf numFmtId="182" fontId="0" fillId="0" borderId="15" xfId="0" applyNumberFormat="1" applyFont="1" applyFill="1" applyBorder="1" applyAlignment="1">
      <alignment horizontal="center"/>
    </xf>
    <xf numFmtId="182" fontId="0" fillId="8" borderId="15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82" fontId="4" fillId="7" borderId="15" xfId="0" applyNumberFormat="1" applyFont="1" applyFill="1" applyBorder="1" applyAlignment="1">
      <alignment horizontal="center"/>
    </xf>
    <xf numFmtId="179" fontId="1" fillId="7" borderId="0" xfId="77" applyNumberFormat="1" applyFont="1" applyFill="1" applyAlignment="1">
      <alignment horizontal="center" vertical="center"/>
    </xf>
    <xf numFmtId="182" fontId="0" fillId="6" borderId="15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/>
    </xf>
    <xf numFmtId="179" fontId="2" fillId="0" borderId="0" xfId="77" applyNumberFormat="1" applyFont="1" applyAlignment="1">
      <alignment vertical="center"/>
    </xf>
    <xf numFmtId="179" fontId="1" fillId="0" borderId="0" xfId="77" applyNumberFormat="1" applyFont="1" applyAlignment="1">
      <alignment vertical="center"/>
    </xf>
    <xf numFmtId="179" fontId="4" fillId="7" borderId="0" xfId="0" applyNumberFormat="1" applyFont="1" applyFill="1"/>
    <xf numFmtId="179" fontId="2" fillId="0" borderId="15" xfId="77" applyNumberFormat="1" applyFont="1" applyBorder="1" applyAlignment="1" quotePrefix="1">
      <alignment horizontal="center" vertical="center"/>
    </xf>
    <xf numFmtId="179" fontId="2" fillId="0" borderId="15" xfId="77" applyNumberFormat="1" applyFont="1" applyFill="1" applyBorder="1" applyAlignment="1" quotePrefix="1">
      <alignment horizontal="center" vertical="center"/>
    </xf>
    <xf numFmtId="179" fontId="2" fillId="0" borderId="0" xfId="77" applyNumberFormat="1" applyFont="1" applyFill="1" applyAlignment="1" quotePrefix="1">
      <alignment vertical="center"/>
    </xf>
    <xf numFmtId="0" fontId="0" fillId="0" borderId="0" xfId="0" applyAlignment="1" quotePrefix="1">
      <alignment horizontal="center"/>
    </xf>
  </cellXfs>
  <cellStyles count="9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20% - Accent3 2" xfId="20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60% - Accent3 2" xfId="31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60% - Accent2" xfId="38" builtinId="36"/>
    <cellStyle name="Title 2" xfId="39"/>
    <cellStyle name="40% - Accent2 2" xfId="40"/>
    <cellStyle name="20% - Accent6" xfId="41" builtinId="50"/>
    <cellStyle name="Accent3" xfId="42" builtinId="37"/>
    <cellStyle name="20% - Accent3" xfId="43" builtinId="38"/>
    <cellStyle name="40% - Accent4 2" xfId="44"/>
    <cellStyle name="Accent4" xfId="45" builtinId="41"/>
    <cellStyle name="20% - Accent4" xfId="46" builtinId="42"/>
    <cellStyle name="20% - Accent4 2" xfId="47"/>
    <cellStyle name="40% - Accent4" xfId="48" builtinId="43"/>
    <cellStyle name="Accent5" xfId="49" builtinId="45"/>
    <cellStyle name="40% - Accent5" xfId="50" builtinId="47"/>
    <cellStyle name="60% - Accent5" xfId="51" builtinId="48"/>
    <cellStyle name="Accent6" xfId="52" builtinId="49"/>
    <cellStyle name="Accent4 2" xfId="53"/>
    <cellStyle name="40% - Accent6" xfId="54" builtinId="51"/>
    <cellStyle name="60% - Accent6" xfId="55" builtinId="52"/>
    <cellStyle name="20% - Accent1 2" xfId="56"/>
    <cellStyle name="20% - Accent2 2" xfId="57"/>
    <cellStyle name="20% - Accent5 2" xfId="58"/>
    <cellStyle name="60% - Accent1 2" xfId="59"/>
    <cellStyle name="20% - Accent6 2" xfId="60"/>
    <cellStyle name="60% - Accent2 2" xfId="61"/>
    <cellStyle name="40% - Accent1 2" xfId="62"/>
    <cellStyle name="40% - Accent3 2" xfId="63"/>
    <cellStyle name="40% - Accent5 2" xfId="64"/>
    <cellStyle name="40% - Accent6 2" xfId="65"/>
    <cellStyle name="60% - Accent4 2" xfId="66"/>
    <cellStyle name="60% - Accent5 2" xfId="67"/>
    <cellStyle name="60% - Accent6 2" xfId="68"/>
    <cellStyle name="Accent1 2" xfId="69"/>
    <cellStyle name="Accent2 2" xfId="70"/>
    <cellStyle name="Accent3 2" xfId="71"/>
    <cellStyle name="Accent5 2" xfId="72"/>
    <cellStyle name="Accent6 2" xfId="73"/>
    <cellStyle name="Bad 2" xfId="74"/>
    <cellStyle name="Calculation 2" xfId="75"/>
    <cellStyle name="Check Cell 2" xfId="76"/>
    <cellStyle name="Comma 2" xfId="77"/>
    <cellStyle name="Explanatory Text 2" xfId="78"/>
    <cellStyle name="Good 2" xfId="79"/>
    <cellStyle name="Heading 1 2" xfId="80"/>
    <cellStyle name="Heading 2 2" xfId="81"/>
    <cellStyle name="Heading 3 2" xfId="82"/>
    <cellStyle name="Heading 4 2" xfId="83"/>
    <cellStyle name="Input 2" xfId="84"/>
    <cellStyle name="Linked Cell 2" xfId="85"/>
    <cellStyle name="Neutral 2" xfId="86"/>
    <cellStyle name="Normal 2" xfId="87"/>
    <cellStyle name="Normal 3" xfId="88"/>
    <cellStyle name="Note 2" xfId="89"/>
    <cellStyle name="Output 2" xfId="90"/>
    <cellStyle name="Total 2" xfId="91"/>
    <cellStyle name="Warning Text 2" xfId="9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Q190"/>
  <sheetViews>
    <sheetView showGridLines="0" tabSelected="1" topLeftCell="A152" workbookViewId="0">
      <selection activeCell="O164" sqref="O164"/>
    </sheetView>
  </sheetViews>
  <sheetFormatPr defaultColWidth="9" defaultRowHeight="15"/>
  <cols>
    <col min="1" max="1" width="5.57142857142857" customWidth="1"/>
    <col min="2" max="2" width="3.71428571428571" customWidth="1"/>
    <col min="6" max="6" width="6.28571428571429" customWidth="1"/>
    <col min="7" max="7" width="7" customWidth="1"/>
    <col min="8" max="8" width="7.71428571428571" customWidth="1"/>
    <col min="9" max="9" width="9.57142857142857" customWidth="1"/>
    <col min="10" max="10" width="9.28571428571429" customWidth="1"/>
    <col min="11" max="11" width="5.85714285714286" customWidth="1"/>
    <col min="12" max="13" width="7" customWidth="1"/>
    <col min="14" max="14" width="9" customWidth="1"/>
    <col min="15" max="15" width="10.8571428571429" customWidth="1"/>
    <col min="16" max="16" width="12.5714285714286" customWidth="1"/>
    <col min="17" max="17" width="18.5714285714286" customWidth="1"/>
  </cols>
  <sheetData>
    <row r="1" customFormat="1" ht="18" spans="1:1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customFormat="1" spans="1:15">
      <c r="A2" s="55" t="s">
        <v>1</v>
      </c>
      <c r="B2" s="55"/>
      <c r="C2" s="55"/>
      <c r="D2" s="56" t="s">
        <v>2</v>
      </c>
      <c r="E2" s="55" t="s">
        <v>3</v>
      </c>
      <c r="F2" s="57"/>
      <c r="G2" s="58"/>
      <c r="H2" s="58"/>
      <c r="I2" s="58"/>
      <c r="J2" s="58"/>
      <c r="K2" s="58"/>
      <c r="L2" s="58"/>
      <c r="M2" s="58"/>
      <c r="N2" s="58"/>
      <c r="O2" s="58"/>
    </row>
    <row r="3" customFormat="1" spans="1:15">
      <c r="A3" s="55" t="s">
        <v>4</v>
      </c>
      <c r="B3" s="55"/>
      <c r="C3" s="55"/>
      <c r="D3" s="56" t="s">
        <v>2</v>
      </c>
      <c r="E3" s="59" t="s">
        <v>5</v>
      </c>
      <c r="F3" s="58"/>
      <c r="G3" s="58"/>
      <c r="H3" s="58"/>
      <c r="I3" s="58"/>
      <c r="J3" s="58"/>
      <c r="K3" s="58"/>
      <c r="L3" s="58"/>
      <c r="M3" s="58"/>
      <c r="N3" s="58"/>
      <c r="O3" s="58"/>
    </row>
    <row r="4" customFormat="1" spans="1:15">
      <c r="A4" s="55" t="s">
        <v>6</v>
      </c>
      <c r="B4" s="55"/>
      <c r="C4" s="55"/>
      <c r="D4" s="56" t="s">
        <v>2</v>
      </c>
      <c r="E4" s="59">
        <v>1</v>
      </c>
      <c r="F4" s="58" t="s">
        <v>7</v>
      </c>
      <c r="G4" s="58"/>
      <c r="H4" s="58"/>
      <c r="I4" s="58"/>
      <c r="J4" s="58"/>
      <c r="K4" s="58"/>
      <c r="L4" s="58"/>
      <c r="M4" s="58"/>
      <c r="N4" s="58"/>
      <c r="O4" s="58"/>
    </row>
    <row r="5" customFormat="1" spans="1:15">
      <c r="A5" s="60" t="s">
        <v>8</v>
      </c>
      <c r="B5" s="60" t="s">
        <v>9</v>
      </c>
      <c r="C5" s="61" t="s">
        <v>10</v>
      </c>
      <c r="D5" s="62"/>
      <c r="E5" s="63"/>
      <c r="F5" s="64" t="s">
        <v>11</v>
      </c>
      <c r="G5" s="65"/>
      <c r="H5" s="65"/>
      <c r="I5" s="65"/>
      <c r="J5" s="64" t="s">
        <v>12</v>
      </c>
      <c r="K5" s="65"/>
      <c r="L5" s="65"/>
      <c r="M5" s="65"/>
      <c r="N5" s="65"/>
      <c r="O5" s="60" t="s">
        <v>13</v>
      </c>
    </row>
    <row r="6" customFormat="1" spans="1:15">
      <c r="A6" s="66"/>
      <c r="B6" s="66"/>
      <c r="C6" s="67"/>
      <c r="D6" s="68"/>
      <c r="E6" s="69"/>
      <c r="F6" s="70" t="s">
        <v>14</v>
      </c>
      <c r="G6" s="71"/>
      <c r="H6" s="72" t="s">
        <v>15</v>
      </c>
      <c r="I6" s="72" t="s">
        <v>16</v>
      </c>
      <c r="J6" s="72" t="s">
        <v>17</v>
      </c>
      <c r="K6" s="70" t="s">
        <v>14</v>
      </c>
      <c r="L6" s="71"/>
      <c r="M6" s="124" t="s">
        <v>15</v>
      </c>
      <c r="N6" s="72" t="s">
        <v>18</v>
      </c>
      <c r="O6" s="66"/>
    </row>
    <row r="7" customFormat="1" spans="1:15">
      <c r="A7" s="73"/>
      <c r="B7" s="73"/>
      <c r="C7" s="74"/>
      <c r="D7" s="75"/>
      <c r="E7" s="76"/>
      <c r="F7" s="77" t="s">
        <v>19</v>
      </c>
      <c r="G7" s="77" t="s">
        <v>20</v>
      </c>
      <c r="H7" s="78" t="s">
        <v>21</v>
      </c>
      <c r="I7" s="78" t="s">
        <v>22</v>
      </c>
      <c r="J7" s="78"/>
      <c r="K7" s="71" t="s">
        <v>19</v>
      </c>
      <c r="L7" s="125" t="s">
        <v>20</v>
      </c>
      <c r="M7" s="126" t="s">
        <v>23</v>
      </c>
      <c r="N7" s="78" t="s">
        <v>24</v>
      </c>
      <c r="O7" s="73"/>
    </row>
    <row r="8" customFormat="1" spans="1:15">
      <c r="A8" s="79"/>
      <c r="B8" s="77" t="s">
        <v>25</v>
      </c>
      <c r="C8" s="80" t="s">
        <v>26</v>
      </c>
      <c r="D8" s="81"/>
      <c r="E8" s="82"/>
      <c r="F8" s="77" t="s">
        <v>7</v>
      </c>
      <c r="G8" s="83">
        <v>1</v>
      </c>
      <c r="H8" s="77">
        <v>7500000</v>
      </c>
      <c r="I8" s="77">
        <f t="shared" ref="I8:I12" si="0">G8*H8</f>
        <v>7500000</v>
      </c>
      <c r="J8" s="78"/>
      <c r="K8" s="95"/>
      <c r="L8" s="94"/>
      <c r="M8" s="78"/>
      <c r="N8" s="78"/>
      <c r="O8" s="95">
        <f t="shared" ref="O8:O22" si="1">I8+N8</f>
        <v>7500000</v>
      </c>
    </row>
    <row r="9" customFormat="1" spans="1:15">
      <c r="A9" s="84"/>
      <c r="B9" s="85"/>
      <c r="C9" s="86" t="s">
        <v>27</v>
      </c>
      <c r="D9" s="87"/>
      <c r="E9" s="88"/>
      <c r="F9" s="85"/>
      <c r="G9" s="89"/>
      <c r="H9" s="85"/>
      <c r="I9" s="127">
        <f>SUM(I8)</f>
        <v>7500000</v>
      </c>
      <c r="J9" s="127"/>
      <c r="K9" s="113"/>
      <c r="L9" s="103"/>
      <c r="M9" s="127"/>
      <c r="N9" s="127"/>
      <c r="O9" s="128">
        <f>SUM(O8)</f>
        <v>7500000</v>
      </c>
    </row>
    <row r="10" customFormat="1" spans="1:15">
      <c r="A10" s="310" t="s">
        <v>28</v>
      </c>
      <c r="B10" s="90" t="s">
        <v>29</v>
      </c>
      <c r="C10" s="91" t="s">
        <v>30</v>
      </c>
      <c r="D10" s="92"/>
      <c r="E10" s="93"/>
      <c r="F10" s="77"/>
      <c r="G10" s="94"/>
      <c r="H10" s="95"/>
      <c r="I10" s="95">
        <v>0</v>
      </c>
      <c r="J10" s="95"/>
      <c r="K10" s="77"/>
      <c r="L10" s="94"/>
      <c r="M10" s="95"/>
      <c r="N10" s="78">
        <v>0</v>
      </c>
      <c r="O10" s="95">
        <v>0</v>
      </c>
    </row>
    <row r="11" customFormat="1" ht="27" customHeight="1" spans="1:15">
      <c r="A11" s="77"/>
      <c r="B11" s="90"/>
      <c r="C11" s="80" t="s">
        <v>31</v>
      </c>
      <c r="D11" s="81"/>
      <c r="E11" s="82"/>
      <c r="F11" s="77" t="s">
        <v>32</v>
      </c>
      <c r="G11" s="83">
        <v>2</v>
      </c>
      <c r="H11" s="77">
        <v>35000</v>
      </c>
      <c r="I11" s="77">
        <f t="shared" si="0"/>
        <v>70000</v>
      </c>
      <c r="J11" s="129" t="s">
        <v>33</v>
      </c>
      <c r="K11" s="77" t="s">
        <v>34</v>
      </c>
      <c r="L11" s="94">
        <v>5</v>
      </c>
      <c r="M11" s="78">
        <v>75000</v>
      </c>
      <c r="N11" s="78">
        <f t="shared" ref="N11:N22" si="2">L11*M11</f>
        <v>375000</v>
      </c>
      <c r="O11" s="95">
        <f t="shared" si="1"/>
        <v>445000</v>
      </c>
    </row>
    <row r="12" customFormat="1" ht="27" customHeight="1" spans="1:15">
      <c r="A12" s="77"/>
      <c r="B12" s="90"/>
      <c r="C12" s="80"/>
      <c r="D12" s="81"/>
      <c r="E12" s="82"/>
      <c r="F12" s="77" t="s">
        <v>35</v>
      </c>
      <c r="G12" s="83">
        <v>1</v>
      </c>
      <c r="H12" s="77">
        <v>45000</v>
      </c>
      <c r="I12" s="77">
        <f t="shared" si="0"/>
        <v>45000</v>
      </c>
      <c r="J12" s="129"/>
      <c r="K12" s="77"/>
      <c r="L12" s="94"/>
      <c r="M12" s="78"/>
      <c r="N12" s="78"/>
      <c r="O12" s="95">
        <f t="shared" si="1"/>
        <v>45000</v>
      </c>
    </row>
    <row r="13" customFormat="1" spans="1:15">
      <c r="A13" s="77"/>
      <c r="B13" s="95"/>
      <c r="C13" s="96" t="s">
        <v>36</v>
      </c>
      <c r="D13" s="97"/>
      <c r="E13" s="93"/>
      <c r="F13" s="77"/>
      <c r="G13" s="94"/>
      <c r="H13" s="95"/>
      <c r="I13" s="95">
        <v>0</v>
      </c>
      <c r="J13" s="95"/>
      <c r="K13" s="77"/>
      <c r="L13" s="94"/>
      <c r="M13" s="95"/>
      <c r="N13" s="78">
        <f t="shared" si="2"/>
        <v>0</v>
      </c>
      <c r="O13" s="95">
        <f t="shared" si="1"/>
        <v>0</v>
      </c>
    </row>
    <row r="14" customFormat="1" spans="1:15">
      <c r="A14" s="310" t="s">
        <v>37</v>
      </c>
      <c r="B14" s="95"/>
      <c r="C14" s="96" t="s">
        <v>38</v>
      </c>
      <c r="D14" s="97"/>
      <c r="E14" s="93"/>
      <c r="F14" s="77" t="s">
        <v>39</v>
      </c>
      <c r="G14" s="94">
        <v>25</v>
      </c>
      <c r="H14" s="95">
        <v>180000</v>
      </c>
      <c r="I14" s="95">
        <f t="shared" ref="I14:I22" si="3">G14*H14</f>
        <v>4500000</v>
      </c>
      <c r="J14" s="95"/>
      <c r="K14" s="77"/>
      <c r="L14" s="94"/>
      <c r="M14" s="95"/>
      <c r="N14" s="78">
        <f t="shared" si="2"/>
        <v>0</v>
      </c>
      <c r="O14" s="95">
        <f t="shared" si="1"/>
        <v>4500000</v>
      </c>
    </row>
    <row r="15" customFormat="1" ht="45" customHeight="1" spans="1:15">
      <c r="A15" s="310" t="s">
        <v>40</v>
      </c>
      <c r="B15" s="95"/>
      <c r="C15" s="80" t="s">
        <v>41</v>
      </c>
      <c r="D15" s="81"/>
      <c r="E15" s="82"/>
      <c r="F15" s="77" t="s">
        <v>32</v>
      </c>
      <c r="G15" s="94">
        <f>4*10</f>
        <v>40</v>
      </c>
      <c r="H15" s="95">
        <v>35000</v>
      </c>
      <c r="I15" s="95">
        <f t="shared" si="3"/>
        <v>1400000</v>
      </c>
      <c r="J15" s="95" t="s">
        <v>42</v>
      </c>
      <c r="K15" s="77" t="s">
        <v>43</v>
      </c>
      <c r="L15" s="94">
        <v>2000</v>
      </c>
      <c r="M15" s="95">
        <f>20000/50</f>
        <v>400</v>
      </c>
      <c r="N15" s="78">
        <f t="shared" si="2"/>
        <v>800000</v>
      </c>
      <c r="O15" s="95">
        <f t="shared" si="1"/>
        <v>2200000</v>
      </c>
    </row>
    <row r="16" customFormat="1" spans="1:15">
      <c r="A16" s="77"/>
      <c r="B16" s="95"/>
      <c r="C16" s="96"/>
      <c r="D16" s="97"/>
      <c r="E16" s="93"/>
      <c r="F16" s="77" t="s">
        <v>44</v>
      </c>
      <c r="G16" s="94">
        <f>7*10</f>
        <v>70</v>
      </c>
      <c r="H16" s="77">
        <v>25000</v>
      </c>
      <c r="I16" s="95">
        <f t="shared" si="3"/>
        <v>1750000</v>
      </c>
      <c r="J16" s="95" t="s">
        <v>45</v>
      </c>
      <c r="K16" s="77" t="s">
        <v>43</v>
      </c>
      <c r="L16" s="94">
        <v>30</v>
      </c>
      <c r="M16" s="95">
        <v>20000</v>
      </c>
      <c r="N16" s="78">
        <f t="shared" si="2"/>
        <v>600000</v>
      </c>
      <c r="O16" s="95">
        <f t="shared" si="1"/>
        <v>2350000</v>
      </c>
    </row>
    <row r="17" customFormat="1" spans="1:15">
      <c r="A17" s="77"/>
      <c r="B17" s="95"/>
      <c r="C17" s="96"/>
      <c r="D17" s="97"/>
      <c r="E17" s="93"/>
      <c r="F17" s="77" t="s">
        <v>35</v>
      </c>
      <c r="G17" s="94">
        <v>10</v>
      </c>
      <c r="H17" s="95">
        <v>45000</v>
      </c>
      <c r="I17" s="95">
        <f t="shared" si="3"/>
        <v>450000</v>
      </c>
      <c r="J17" s="95" t="s">
        <v>46</v>
      </c>
      <c r="K17" s="77" t="s">
        <v>43</v>
      </c>
      <c r="L17" s="94">
        <v>20000</v>
      </c>
      <c r="M17" s="95">
        <f>15000/30</f>
        <v>500</v>
      </c>
      <c r="N17" s="78">
        <f t="shared" si="2"/>
        <v>10000000</v>
      </c>
      <c r="O17" s="95">
        <f t="shared" si="1"/>
        <v>10450000</v>
      </c>
    </row>
    <row r="18" customFormat="1" spans="1:16">
      <c r="A18" s="77"/>
      <c r="B18" s="95"/>
      <c r="C18" s="96" t="s">
        <v>47</v>
      </c>
      <c r="D18" s="97"/>
      <c r="E18" s="93"/>
      <c r="F18" s="77" t="s">
        <v>48</v>
      </c>
      <c r="G18" s="94">
        <f>L17/30</f>
        <v>666.666666666667</v>
      </c>
      <c r="H18" s="95">
        <v>2000</v>
      </c>
      <c r="I18" s="95">
        <f t="shared" si="3"/>
        <v>1333333.33333333</v>
      </c>
      <c r="J18" s="278" t="s">
        <v>49</v>
      </c>
      <c r="K18" s="279" t="s">
        <v>34</v>
      </c>
      <c r="L18" s="280">
        <v>20</v>
      </c>
      <c r="M18" s="280">
        <v>60000</v>
      </c>
      <c r="N18" s="281">
        <f t="shared" si="2"/>
        <v>1200000</v>
      </c>
      <c r="O18" s="282">
        <f t="shared" si="1"/>
        <v>2533333.33333333</v>
      </c>
      <c r="P18" s="283" t="s">
        <v>50</v>
      </c>
    </row>
    <row r="19" customFormat="1" spans="1:16">
      <c r="A19" s="77"/>
      <c r="B19" s="95"/>
      <c r="C19" s="96" t="s">
        <v>51</v>
      </c>
      <c r="D19" s="97"/>
      <c r="E19" s="93"/>
      <c r="F19" s="77" t="s">
        <v>48</v>
      </c>
      <c r="G19" s="94">
        <f>L15/50</f>
        <v>40</v>
      </c>
      <c r="H19" s="95">
        <v>2500</v>
      </c>
      <c r="I19" s="95">
        <f t="shared" si="3"/>
        <v>100000</v>
      </c>
      <c r="J19" s="278" t="s">
        <v>52</v>
      </c>
      <c r="K19" s="281" t="s">
        <v>34</v>
      </c>
      <c r="L19" s="284">
        <v>2.5</v>
      </c>
      <c r="M19" s="278">
        <v>100000</v>
      </c>
      <c r="N19" s="281">
        <f t="shared" si="2"/>
        <v>250000</v>
      </c>
      <c r="O19" s="282">
        <f t="shared" si="1"/>
        <v>350000</v>
      </c>
      <c r="P19" s="283"/>
    </row>
    <row r="20" customFormat="1" spans="1:16">
      <c r="A20" s="77"/>
      <c r="B20" s="95"/>
      <c r="C20" s="96"/>
      <c r="D20" s="97"/>
      <c r="E20" s="93"/>
      <c r="F20" s="77"/>
      <c r="G20" s="94"/>
      <c r="H20" s="95"/>
      <c r="I20" s="95">
        <f t="shared" si="3"/>
        <v>0</v>
      </c>
      <c r="J20" s="282" t="s">
        <v>53</v>
      </c>
      <c r="K20" s="285" t="s">
        <v>34</v>
      </c>
      <c r="L20" s="286">
        <v>2</v>
      </c>
      <c r="M20" s="282">
        <v>50000</v>
      </c>
      <c r="N20" s="281">
        <f t="shared" si="2"/>
        <v>100000</v>
      </c>
      <c r="O20" s="282">
        <f t="shared" si="1"/>
        <v>100000</v>
      </c>
      <c r="P20" s="283"/>
    </row>
    <row r="21" s="1" customFormat="1" spans="1:16">
      <c r="A21" s="311" t="s">
        <v>54</v>
      </c>
      <c r="B21" s="23"/>
      <c r="C21" s="33" t="s">
        <v>55</v>
      </c>
      <c r="D21" s="34"/>
      <c r="E21" s="35"/>
      <c r="F21" s="27" t="s">
        <v>32</v>
      </c>
      <c r="G21" s="98">
        <v>2</v>
      </c>
      <c r="H21" s="23">
        <v>35000</v>
      </c>
      <c r="I21" s="95">
        <f t="shared" si="3"/>
        <v>70000</v>
      </c>
      <c r="J21" s="282" t="s">
        <v>56</v>
      </c>
      <c r="K21" s="285" t="s">
        <v>34</v>
      </c>
      <c r="L21" s="286">
        <v>2</v>
      </c>
      <c r="M21" s="282">
        <v>50000</v>
      </c>
      <c r="N21" s="281">
        <f t="shared" si="2"/>
        <v>100000</v>
      </c>
      <c r="O21" s="282">
        <f t="shared" si="1"/>
        <v>170000</v>
      </c>
      <c r="P21" s="283"/>
    </row>
    <row r="22" s="1" customFormat="1" spans="1:15">
      <c r="A22" s="23"/>
      <c r="B22" s="23"/>
      <c r="C22" s="33"/>
      <c r="D22" s="34"/>
      <c r="E22" s="35"/>
      <c r="F22" s="27" t="s">
        <v>35</v>
      </c>
      <c r="G22" s="98">
        <v>1</v>
      </c>
      <c r="H22" s="23">
        <v>45000</v>
      </c>
      <c r="I22" s="95">
        <f t="shared" si="3"/>
        <v>45000</v>
      </c>
      <c r="J22" s="23"/>
      <c r="K22" s="27"/>
      <c r="L22" s="98"/>
      <c r="M22" s="23"/>
      <c r="N22" s="21">
        <f t="shared" si="2"/>
        <v>0</v>
      </c>
      <c r="O22" s="95">
        <f t="shared" si="1"/>
        <v>45000</v>
      </c>
    </row>
    <row r="23" customFormat="1" spans="1:16">
      <c r="A23" s="99"/>
      <c r="B23" s="99"/>
      <c r="C23" s="100" t="s">
        <v>27</v>
      </c>
      <c r="D23" s="101"/>
      <c r="E23" s="102"/>
      <c r="F23" s="85"/>
      <c r="G23" s="103"/>
      <c r="H23" s="104">
        <v>8000</v>
      </c>
      <c r="I23" s="133">
        <f>SUM(I11:I22)</f>
        <v>9763333.33333333</v>
      </c>
      <c r="J23" s="99"/>
      <c r="K23" s="134"/>
      <c r="L23" s="135"/>
      <c r="M23" s="99"/>
      <c r="N23" s="133">
        <f>SUM(N11:N22)</f>
        <v>13425000</v>
      </c>
      <c r="O23" s="128">
        <f>SUM(O11:O22)</f>
        <v>23188333.3333333</v>
      </c>
      <c r="P23" s="136"/>
    </row>
    <row r="24" customFormat="1" spans="1:15">
      <c r="A24" s="105" t="s">
        <v>57</v>
      </c>
      <c r="B24" s="106" t="s">
        <v>58</v>
      </c>
      <c r="C24" s="107" t="s">
        <v>59</v>
      </c>
      <c r="D24" s="108"/>
      <c r="E24" s="109"/>
      <c r="F24" s="110"/>
      <c r="G24" s="111"/>
      <c r="H24" s="112"/>
      <c r="I24" s="112"/>
      <c r="J24" s="105"/>
      <c r="K24" s="137"/>
      <c r="L24" s="138"/>
      <c r="M24" s="105"/>
      <c r="N24" s="78">
        <v>0</v>
      </c>
      <c r="O24" s="95">
        <v>0</v>
      </c>
    </row>
    <row r="25" customFormat="1" spans="1:15">
      <c r="A25" s="95"/>
      <c r="B25" s="95">
        <v>1</v>
      </c>
      <c r="C25" s="96" t="s">
        <v>60</v>
      </c>
      <c r="D25" s="97"/>
      <c r="E25" s="93"/>
      <c r="F25" s="77" t="s">
        <v>32</v>
      </c>
      <c r="G25" s="94">
        <v>9</v>
      </c>
      <c r="H25" s="95">
        <v>35000</v>
      </c>
      <c r="I25" s="95">
        <f t="shared" ref="I25:I28" si="4">G25*H25</f>
        <v>315000</v>
      </c>
      <c r="J25" s="95" t="s">
        <v>61</v>
      </c>
      <c r="K25" s="77" t="s">
        <v>43</v>
      </c>
      <c r="L25" s="95">
        <v>2000</v>
      </c>
      <c r="M25" s="95">
        <v>25000</v>
      </c>
      <c r="N25" s="78">
        <f>L25*M25</f>
        <v>50000000</v>
      </c>
      <c r="O25" s="95">
        <f t="shared" ref="O25:O29" si="5">I25+N25</f>
        <v>50315000</v>
      </c>
    </row>
    <row r="26" customFormat="1" spans="1:15">
      <c r="A26" s="95"/>
      <c r="B26" s="95"/>
      <c r="C26" s="96"/>
      <c r="D26" s="97"/>
      <c r="E26" s="93"/>
      <c r="F26" s="77" t="s">
        <v>35</v>
      </c>
      <c r="G26" s="94">
        <v>3</v>
      </c>
      <c r="H26" s="95">
        <v>45000</v>
      </c>
      <c r="I26" s="95">
        <f t="shared" si="4"/>
        <v>135000</v>
      </c>
      <c r="J26" s="95"/>
      <c r="K26" s="77"/>
      <c r="L26" s="95"/>
      <c r="M26" s="95"/>
      <c r="N26" s="78"/>
      <c r="O26" s="95">
        <f t="shared" si="5"/>
        <v>135000</v>
      </c>
    </row>
    <row r="27" customFormat="1" spans="1:15">
      <c r="A27" s="95"/>
      <c r="B27" s="95"/>
      <c r="C27" s="96"/>
      <c r="D27" s="97"/>
      <c r="E27" s="93"/>
      <c r="F27" s="77" t="s">
        <v>44</v>
      </c>
      <c r="G27" s="94">
        <v>21</v>
      </c>
      <c r="H27" s="95">
        <v>25000</v>
      </c>
      <c r="I27" s="95">
        <f t="shared" si="4"/>
        <v>525000</v>
      </c>
      <c r="J27" s="95"/>
      <c r="K27" s="77"/>
      <c r="L27" s="95"/>
      <c r="M27" s="95"/>
      <c r="N27" s="78"/>
      <c r="O27" s="95">
        <f t="shared" si="5"/>
        <v>525000</v>
      </c>
    </row>
    <row r="28" customFormat="1" spans="1:15">
      <c r="A28" s="95"/>
      <c r="B28" s="95"/>
      <c r="C28" s="96" t="s">
        <v>62</v>
      </c>
      <c r="D28" s="97"/>
      <c r="E28" s="93"/>
      <c r="F28" s="77" t="s">
        <v>48</v>
      </c>
      <c r="G28" s="94">
        <f>2000/25</f>
        <v>80</v>
      </c>
      <c r="H28" s="95">
        <v>2500</v>
      </c>
      <c r="I28" s="95">
        <f t="shared" si="4"/>
        <v>200000</v>
      </c>
      <c r="J28" s="95"/>
      <c r="K28" s="77"/>
      <c r="L28" s="95"/>
      <c r="M28" s="95"/>
      <c r="N28" s="78"/>
      <c r="O28" s="95">
        <f t="shared" si="5"/>
        <v>200000</v>
      </c>
    </row>
    <row r="29" customFormat="1" spans="1:15">
      <c r="A29" s="95"/>
      <c r="B29" s="95"/>
      <c r="C29" s="96" t="s">
        <v>63</v>
      </c>
      <c r="D29" s="97"/>
      <c r="E29" s="93"/>
      <c r="F29" s="77"/>
      <c r="G29" s="94"/>
      <c r="H29" s="95"/>
      <c r="I29" s="95">
        <v>200000</v>
      </c>
      <c r="J29" s="95"/>
      <c r="K29" s="77"/>
      <c r="L29" s="95"/>
      <c r="M29" s="95"/>
      <c r="N29" s="78"/>
      <c r="O29" s="95">
        <f t="shared" si="5"/>
        <v>200000</v>
      </c>
    </row>
    <row r="30" customFormat="1" spans="1:16">
      <c r="A30" s="113"/>
      <c r="B30" s="113"/>
      <c r="C30" s="100" t="s">
        <v>27</v>
      </c>
      <c r="D30" s="101"/>
      <c r="E30" s="102"/>
      <c r="F30" s="85"/>
      <c r="G30" s="103"/>
      <c r="H30" s="104">
        <v>8000</v>
      </c>
      <c r="I30" s="113">
        <f>SUM(I25:I29)</f>
        <v>1375000</v>
      </c>
      <c r="J30" s="113"/>
      <c r="K30" s="85"/>
      <c r="L30" s="103"/>
      <c r="M30" s="113"/>
      <c r="N30" s="113">
        <f>SUM(N25:N29)</f>
        <v>50000000</v>
      </c>
      <c r="O30" s="113">
        <f>SUM(O25:O29)</f>
        <v>51375000</v>
      </c>
      <c r="P30" s="136"/>
    </row>
    <row r="31" customFormat="1" spans="1:15">
      <c r="A31" s="95"/>
      <c r="B31" s="90" t="s">
        <v>64</v>
      </c>
      <c r="C31" s="91" t="s">
        <v>65</v>
      </c>
      <c r="D31" s="97"/>
      <c r="E31" s="93"/>
      <c r="F31" s="77"/>
      <c r="G31" s="94"/>
      <c r="H31" s="95"/>
      <c r="I31" s="95">
        <v>0</v>
      </c>
      <c r="J31" s="95"/>
      <c r="K31" s="77"/>
      <c r="L31" s="140"/>
      <c r="M31" s="95"/>
      <c r="N31" s="78">
        <v>0</v>
      </c>
      <c r="O31" s="95">
        <v>0</v>
      </c>
    </row>
    <row r="32" customFormat="1" spans="1:15">
      <c r="A32" s="95"/>
      <c r="B32" s="95"/>
      <c r="C32" s="91" t="s">
        <v>66</v>
      </c>
      <c r="D32" s="92"/>
      <c r="E32" s="114"/>
      <c r="F32" s="77"/>
      <c r="G32" s="94"/>
      <c r="H32" s="95"/>
      <c r="I32" s="95">
        <v>0</v>
      </c>
      <c r="J32" s="95"/>
      <c r="K32" s="77"/>
      <c r="L32" s="140"/>
      <c r="M32" s="95"/>
      <c r="N32" s="78">
        <v>0</v>
      </c>
      <c r="O32" s="95">
        <v>0</v>
      </c>
    </row>
    <row r="33" customFormat="1" spans="1:16">
      <c r="A33" s="95">
        <v>18</v>
      </c>
      <c r="B33" s="95"/>
      <c r="C33" s="115" t="s">
        <v>67</v>
      </c>
      <c r="D33" s="92"/>
      <c r="E33" s="114"/>
      <c r="F33" s="77" t="s">
        <v>32</v>
      </c>
      <c r="G33" s="94">
        <v>3</v>
      </c>
      <c r="H33" s="77">
        <v>35000</v>
      </c>
      <c r="I33" s="95">
        <f>G33*H33</f>
        <v>105000</v>
      </c>
      <c r="J33" s="282" t="s">
        <v>68</v>
      </c>
      <c r="K33" s="77" t="s">
        <v>69</v>
      </c>
      <c r="L33" s="140">
        <v>600</v>
      </c>
      <c r="M33" s="95">
        <v>120</v>
      </c>
      <c r="N33" s="78">
        <f>L33*M33</f>
        <v>72000</v>
      </c>
      <c r="O33" s="95">
        <f t="shared" ref="O33:O96" si="6">I33+N33</f>
        <v>177000</v>
      </c>
      <c r="P33" s="287">
        <v>600</v>
      </c>
    </row>
    <row r="34" customFormat="1" spans="1:16">
      <c r="A34" s="95"/>
      <c r="B34" s="95"/>
      <c r="C34" s="116"/>
      <c r="D34" s="117"/>
      <c r="E34" s="118"/>
      <c r="F34" s="77" t="s">
        <v>35</v>
      </c>
      <c r="G34" s="94">
        <v>1</v>
      </c>
      <c r="H34" s="95">
        <v>45000</v>
      </c>
      <c r="I34" s="95">
        <f>G34*H34</f>
        <v>45000</v>
      </c>
      <c r="J34" s="282" t="s">
        <v>70</v>
      </c>
      <c r="K34" s="77" t="s">
        <v>71</v>
      </c>
      <c r="L34" s="139">
        <v>1200</v>
      </c>
      <c r="M34" s="95">
        <v>135</v>
      </c>
      <c r="N34" s="78">
        <f>L34*M34</f>
        <v>162000</v>
      </c>
      <c r="O34" s="95">
        <f t="shared" si="6"/>
        <v>207000</v>
      </c>
      <c r="P34" s="121"/>
    </row>
    <row r="35" customFormat="1" spans="1:16">
      <c r="A35" s="95"/>
      <c r="B35" s="96"/>
      <c r="C35" s="96"/>
      <c r="D35" s="97"/>
      <c r="E35" s="93"/>
      <c r="F35" s="71"/>
      <c r="G35" s="95"/>
      <c r="H35" s="95"/>
      <c r="I35" s="95"/>
      <c r="J35" s="282" t="s">
        <v>72</v>
      </c>
      <c r="K35" s="77" t="s">
        <v>69</v>
      </c>
      <c r="L35" s="139">
        <v>120</v>
      </c>
      <c r="M35" s="95">
        <v>130</v>
      </c>
      <c r="N35" s="78">
        <f>L35*M35</f>
        <v>15600</v>
      </c>
      <c r="O35" s="95">
        <f t="shared" si="6"/>
        <v>15600</v>
      </c>
      <c r="P35" s="121"/>
    </row>
    <row r="36" customFormat="1" spans="1:16">
      <c r="A36" s="95">
        <v>21</v>
      </c>
      <c r="B36" s="95"/>
      <c r="C36" s="119" t="s">
        <v>73</v>
      </c>
      <c r="D36" s="117"/>
      <c r="E36" s="118"/>
      <c r="F36" s="77" t="s">
        <v>32</v>
      </c>
      <c r="G36" s="94">
        <v>3</v>
      </c>
      <c r="H36" s="77">
        <v>35000</v>
      </c>
      <c r="I36" s="95">
        <f t="shared" ref="I36:I54" si="7">G36*H36</f>
        <v>105000</v>
      </c>
      <c r="J36" s="282" t="s">
        <v>74</v>
      </c>
      <c r="K36" s="77" t="s">
        <v>69</v>
      </c>
      <c r="L36" s="140">
        <v>600</v>
      </c>
      <c r="M36" s="95">
        <v>400</v>
      </c>
      <c r="N36" s="78">
        <f t="shared" ref="N36:N42" si="8">L36*M36</f>
        <v>240000</v>
      </c>
      <c r="O36" s="95">
        <f t="shared" si="6"/>
        <v>345000</v>
      </c>
      <c r="P36" s="121"/>
    </row>
    <row r="37" customFormat="1" spans="1:16">
      <c r="A37" s="95"/>
      <c r="B37" s="96"/>
      <c r="C37" s="96"/>
      <c r="D37" s="97"/>
      <c r="E37" s="93"/>
      <c r="F37" s="71" t="s">
        <v>35</v>
      </c>
      <c r="G37" s="95">
        <v>1</v>
      </c>
      <c r="H37" s="95">
        <v>45000</v>
      </c>
      <c r="I37" s="95">
        <f t="shared" si="7"/>
        <v>45000</v>
      </c>
      <c r="J37" s="282" t="s">
        <v>70</v>
      </c>
      <c r="K37" s="77" t="s">
        <v>71</v>
      </c>
      <c r="L37" s="139">
        <v>1200</v>
      </c>
      <c r="M37" s="95">
        <v>135</v>
      </c>
      <c r="N37" s="78">
        <f t="shared" si="8"/>
        <v>162000</v>
      </c>
      <c r="O37" s="95">
        <f t="shared" si="6"/>
        <v>207000</v>
      </c>
      <c r="P37" s="121"/>
    </row>
    <row r="38" customFormat="1" spans="1:16">
      <c r="A38" s="79"/>
      <c r="B38" s="120"/>
      <c r="C38" s="96"/>
      <c r="D38" s="97"/>
      <c r="E38" s="93"/>
      <c r="F38" s="93"/>
      <c r="G38" s="95"/>
      <c r="H38" s="95"/>
      <c r="I38" s="95">
        <f t="shared" si="7"/>
        <v>0</v>
      </c>
      <c r="J38" s="282" t="s">
        <v>72</v>
      </c>
      <c r="K38" s="77" t="s">
        <v>69</v>
      </c>
      <c r="L38" s="139">
        <v>120</v>
      </c>
      <c r="M38" s="95">
        <v>130</v>
      </c>
      <c r="N38" s="78">
        <f t="shared" si="8"/>
        <v>15600</v>
      </c>
      <c r="O38" s="95">
        <f t="shared" si="6"/>
        <v>15600</v>
      </c>
      <c r="P38" s="121"/>
    </row>
    <row r="39" customFormat="1" spans="1:16">
      <c r="A39" s="79"/>
      <c r="B39" s="120"/>
      <c r="C39" s="96"/>
      <c r="D39" s="97"/>
      <c r="E39" s="93"/>
      <c r="F39" s="93"/>
      <c r="G39" s="95"/>
      <c r="H39" s="95"/>
      <c r="I39" s="95">
        <f t="shared" si="7"/>
        <v>0</v>
      </c>
      <c r="J39" s="282" t="s">
        <v>75</v>
      </c>
      <c r="K39" s="77" t="s">
        <v>71</v>
      </c>
      <c r="L39" s="139">
        <v>1200</v>
      </c>
      <c r="M39" s="95">
        <v>70</v>
      </c>
      <c r="N39" s="78">
        <f t="shared" si="8"/>
        <v>84000</v>
      </c>
      <c r="O39" s="95">
        <f t="shared" si="6"/>
        <v>84000</v>
      </c>
      <c r="P39" s="121"/>
    </row>
    <row r="40" customFormat="1" spans="1:16">
      <c r="A40" s="79"/>
      <c r="B40" s="120"/>
      <c r="C40" s="96"/>
      <c r="D40" s="97"/>
      <c r="E40" s="93"/>
      <c r="F40" s="93"/>
      <c r="G40" s="95"/>
      <c r="H40" s="95"/>
      <c r="I40" s="95">
        <f t="shared" si="7"/>
        <v>0</v>
      </c>
      <c r="J40" s="282" t="s">
        <v>76</v>
      </c>
      <c r="K40" s="77" t="s">
        <v>69</v>
      </c>
      <c r="L40" s="139">
        <v>1200</v>
      </c>
      <c r="M40" s="95">
        <v>130</v>
      </c>
      <c r="N40" s="78">
        <f t="shared" si="8"/>
        <v>156000</v>
      </c>
      <c r="O40" s="95">
        <f t="shared" si="6"/>
        <v>156000</v>
      </c>
      <c r="P40" s="121"/>
    </row>
    <row r="41" customFormat="1" spans="1:16">
      <c r="A41" s="79"/>
      <c r="B41" s="120"/>
      <c r="C41" s="96"/>
      <c r="D41" s="97"/>
      <c r="E41" s="93"/>
      <c r="F41" s="93"/>
      <c r="G41" s="95"/>
      <c r="H41" s="95"/>
      <c r="I41" s="95">
        <f t="shared" si="7"/>
        <v>0</v>
      </c>
      <c r="J41" s="282" t="s">
        <v>77</v>
      </c>
      <c r="K41" s="77" t="s">
        <v>78</v>
      </c>
      <c r="L41" s="139">
        <v>3</v>
      </c>
      <c r="M41" s="95">
        <v>25000</v>
      </c>
      <c r="N41" s="78">
        <f t="shared" si="8"/>
        <v>75000</v>
      </c>
      <c r="O41" s="95">
        <f t="shared" si="6"/>
        <v>75000</v>
      </c>
      <c r="P41" s="121"/>
    </row>
    <row r="42" customFormat="1" spans="1:16">
      <c r="A42" s="79">
        <v>23</v>
      </c>
      <c r="B42" s="79"/>
      <c r="C42" s="96" t="s">
        <v>79</v>
      </c>
      <c r="D42" s="92"/>
      <c r="E42" s="114"/>
      <c r="F42" s="77" t="s">
        <v>32</v>
      </c>
      <c r="G42" s="94">
        <f>4*5</f>
        <v>20</v>
      </c>
      <c r="H42" s="77">
        <v>35000</v>
      </c>
      <c r="I42" s="95">
        <f t="shared" si="7"/>
        <v>700000</v>
      </c>
      <c r="J42" s="282"/>
      <c r="K42" s="95"/>
      <c r="L42" s="95"/>
      <c r="M42" s="95"/>
      <c r="N42" s="78">
        <f t="shared" si="8"/>
        <v>0</v>
      </c>
      <c r="O42" s="95">
        <f t="shared" si="6"/>
        <v>700000</v>
      </c>
      <c r="P42" s="121"/>
    </row>
    <row r="43" customFormat="1" spans="1:16">
      <c r="A43" s="276"/>
      <c r="B43" s="276"/>
      <c r="C43" s="277"/>
      <c r="D43" s="117"/>
      <c r="E43" s="118"/>
      <c r="F43" s="77" t="s">
        <v>44</v>
      </c>
      <c r="G43" s="94">
        <f>7*5</f>
        <v>35</v>
      </c>
      <c r="H43" s="77">
        <v>25000</v>
      </c>
      <c r="I43" s="95">
        <f t="shared" si="7"/>
        <v>875000</v>
      </c>
      <c r="J43" s="278"/>
      <c r="K43" s="79"/>
      <c r="L43" s="79"/>
      <c r="M43" s="79"/>
      <c r="N43" s="78"/>
      <c r="O43" s="95">
        <f t="shared" si="6"/>
        <v>875000</v>
      </c>
      <c r="P43" s="121"/>
    </row>
    <row r="44" customFormat="1" spans="1:16">
      <c r="A44" s="276"/>
      <c r="B44" s="276"/>
      <c r="C44" s="277"/>
      <c r="D44" s="117"/>
      <c r="E44" s="118"/>
      <c r="F44" s="77" t="s">
        <v>35</v>
      </c>
      <c r="G44" s="94">
        <v>5</v>
      </c>
      <c r="H44" s="77">
        <v>45000</v>
      </c>
      <c r="I44" s="95">
        <f t="shared" si="7"/>
        <v>225000</v>
      </c>
      <c r="J44" s="278"/>
      <c r="K44" s="79"/>
      <c r="L44" s="79"/>
      <c r="M44" s="79"/>
      <c r="N44" s="78"/>
      <c r="O44" s="95">
        <f t="shared" si="6"/>
        <v>225000</v>
      </c>
      <c r="P44" s="121"/>
    </row>
    <row r="45" customFormat="1" spans="1:15">
      <c r="A45" s="95">
        <v>24</v>
      </c>
      <c r="B45" s="95"/>
      <c r="C45" s="115" t="s">
        <v>80</v>
      </c>
      <c r="D45" s="92"/>
      <c r="E45" s="114"/>
      <c r="F45" s="77" t="s">
        <v>32</v>
      </c>
      <c r="G45" s="94">
        <v>3</v>
      </c>
      <c r="H45" s="77">
        <v>35000</v>
      </c>
      <c r="I45" s="95">
        <f t="shared" si="7"/>
        <v>105000</v>
      </c>
      <c r="J45" s="282" t="s">
        <v>81</v>
      </c>
      <c r="K45" s="77" t="s">
        <v>69</v>
      </c>
      <c r="L45" s="140">
        <v>600</v>
      </c>
      <c r="M45" s="95">
        <v>200</v>
      </c>
      <c r="N45" s="78">
        <f t="shared" ref="N45:N70" si="9">L45*M45</f>
        <v>120000</v>
      </c>
      <c r="O45" s="95">
        <f t="shared" si="6"/>
        <v>225000</v>
      </c>
    </row>
    <row r="46" customFormat="1" spans="1:15">
      <c r="A46" s="95"/>
      <c r="B46" s="95"/>
      <c r="C46" s="121"/>
      <c r="D46" s="121"/>
      <c r="E46" s="121"/>
      <c r="F46" s="77" t="s">
        <v>35</v>
      </c>
      <c r="G46" s="95">
        <v>1</v>
      </c>
      <c r="H46" s="95">
        <v>45000</v>
      </c>
      <c r="I46" s="95">
        <f t="shared" si="7"/>
        <v>45000</v>
      </c>
      <c r="J46" s="282" t="s">
        <v>82</v>
      </c>
      <c r="K46" s="77" t="s">
        <v>69</v>
      </c>
      <c r="L46" s="139">
        <v>1200</v>
      </c>
      <c r="M46" s="95">
        <v>135</v>
      </c>
      <c r="N46" s="78">
        <f t="shared" si="9"/>
        <v>162000</v>
      </c>
      <c r="O46" s="95">
        <f t="shared" si="6"/>
        <v>207000</v>
      </c>
    </row>
    <row r="47" customFormat="1" spans="1:15">
      <c r="A47" s="95"/>
      <c r="B47" s="95"/>
      <c r="C47" s="96"/>
      <c r="D47" s="92"/>
      <c r="E47" s="114"/>
      <c r="F47" s="77"/>
      <c r="G47" s="94"/>
      <c r="H47" s="95"/>
      <c r="I47" s="95">
        <f t="shared" si="7"/>
        <v>0</v>
      </c>
      <c r="J47" s="282" t="s">
        <v>72</v>
      </c>
      <c r="K47" s="77" t="s">
        <v>69</v>
      </c>
      <c r="L47" s="139">
        <v>120</v>
      </c>
      <c r="M47" s="95">
        <v>130</v>
      </c>
      <c r="N47" s="78">
        <f t="shared" si="9"/>
        <v>15600</v>
      </c>
      <c r="O47" s="95">
        <f t="shared" si="6"/>
        <v>15600</v>
      </c>
    </row>
    <row r="48" customFormat="1" spans="1:15">
      <c r="A48" s="95"/>
      <c r="B48" s="95"/>
      <c r="C48" s="96"/>
      <c r="D48" s="92"/>
      <c r="E48" s="114"/>
      <c r="F48" s="77"/>
      <c r="G48" s="94"/>
      <c r="H48" s="95"/>
      <c r="I48" s="95">
        <f t="shared" si="7"/>
        <v>0</v>
      </c>
      <c r="J48" s="282" t="s">
        <v>75</v>
      </c>
      <c r="K48" s="77" t="s">
        <v>71</v>
      </c>
      <c r="L48" s="139">
        <v>1200</v>
      </c>
      <c r="M48" s="95">
        <v>70</v>
      </c>
      <c r="N48" s="78">
        <f t="shared" si="9"/>
        <v>84000</v>
      </c>
      <c r="O48" s="95">
        <f t="shared" si="6"/>
        <v>84000</v>
      </c>
    </row>
    <row r="49" customFormat="1" spans="1:15">
      <c r="A49" s="95"/>
      <c r="B49" s="95"/>
      <c r="C49" s="96"/>
      <c r="D49" s="92"/>
      <c r="E49" s="114"/>
      <c r="F49" s="77"/>
      <c r="G49" s="94"/>
      <c r="H49" s="95"/>
      <c r="I49" s="95">
        <f t="shared" si="7"/>
        <v>0</v>
      </c>
      <c r="J49" s="282" t="s">
        <v>76</v>
      </c>
      <c r="K49" s="77" t="s">
        <v>69</v>
      </c>
      <c r="L49" s="139">
        <v>1200</v>
      </c>
      <c r="M49" s="95">
        <v>130</v>
      </c>
      <c r="N49" s="78">
        <f t="shared" si="9"/>
        <v>156000</v>
      </c>
      <c r="O49" s="95">
        <f t="shared" si="6"/>
        <v>156000</v>
      </c>
    </row>
    <row r="50" spans="1:17">
      <c r="A50" s="95"/>
      <c r="B50" s="95"/>
      <c r="C50" s="96"/>
      <c r="D50" s="92"/>
      <c r="E50" s="114"/>
      <c r="F50" s="77"/>
      <c r="G50" s="94"/>
      <c r="H50" s="95"/>
      <c r="I50" s="95">
        <f t="shared" si="7"/>
        <v>0</v>
      </c>
      <c r="J50" s="282" t="s">
        <v>77</v>
      </c>
      <c r="K50" s="77" t="s">
        <v>78</v>
      </c>
      <c r="L50" s="139">
        <v>3</v>
      </c>
      <c r="M50" s="95">
        <v>25000</v>
      </c>
      <c r="N50" s="78">
        <f t="shared" si="9"/>
        <v>75000</v>
      </c>
      <c r="O50" s="95">
        <f t="shared" si="6"/>
        <v>75000</v>
      </c>
      <c r="Q50" s="136"/>
    </row>
    <row r="51" customFormat="1" spans="1:15">
      <c r="A51" s="95">
        <v>25</v>
      </c>
      <c r="B51" s="95"/>
      <c r="C51" s="96" t="s">
        <v>83</v>
      </c>
      <c r="D51" s="92"/>
      <c r="E51" s="114"/>
      <c r="F51" s="77" t="s">
        <v>32</v>
      </c>
      <c r="G51" s="94">
        <f>5*8</f>
        <v>40</v>
      </c>
      <c r="H51" s="77">
        <v>35000</v>
      </c>
      <c r="I51" s="95">
        <f t="shared" si="7"/>
        <v>1400000</v>
      </c>
      <c r="J51" s="95" t="s">
        <v>84</v>
      </c>
      <c r="K51" s="77" t="s">
        <v>43</v>
      </c>
      <c r="L51" s="77">
        <v>900</v>
      </c>
      <c r="M51" s="139">
        <f>560000/50</f>
        <v>11200</v>
      </c>
      <c r="N51" s="78">
        <f t="shared" si="9"/>
        <v>10080000</v>
      </c>
      <c r="O51" s="95">
        <f t="shared" si="6"/>
        <v>11480000</v>
      </c>
    </row>
    <row r="52" customFormat="1" spans="1:15">
      <c r="A52" s="95"/>
      <c r="B52" s="95"/>
      <c r="C52" s="96"/>
      <c r="D52" s="92"/>
      <c r="E52" s="114"/>
      <c r="F52" s="77" t="s">
        <v>44</v>
      </c>
      <c r="G52" s="94">
        <f>7*8</f>
        <v>56</v>
      </c>
      <c r="H52" s="77">
        <v>25000</v>
      </c>
      <c r="I52" s="95">
        <f t="shared" si="7"/>
        <v>1400000</v>
      </c>
      <c r="J52" s="95" t="s">
        <v>85</v>
      </c>
      <c r="K52" s="77" t="s">
        <v>43</v>
      </c>
      <c r="L52" s="95">
        <v>1000</v>
      </c>
      <c r="M52" s="95">
        <f>150000/50</f>
        <v>3000</v>
      </c>
      <c r="N52" s="78">
        <f t="shared" si="9"/>
        <v>3000000</v>
      </c>
      <c r="O52" s="95">
        <f t="shared" si="6"/>
        <v>4400000</v>
      </c>
    </row>
    <row r="53" customFormat="1" spans="1:15">
      <c r="A53" s="95"/>
      <c r="B53" s="95"/>
      <c r="C53" s="96" t="s">
        <v>86</v>
      </c>
      <c r="D53" s="92"/>
      <c r="E53" s="114"/>
      <c r="F53" s="77" t="s">
        <v>35</v>
      </c>
      <c r="G53" s="94">
        <v>8</v>
      </c>
      <c r="H53" s="77">
        <v>45000</v>
      </c>
      <c r="I53" s="95">
        <f t="shared" si="7"/>
        <v>360000</v>
      </c>
      <c r="J53" s="95" t="s">
        <v>87</v>
      </c>
      <c r="K53" s="77" t="s">
        <v>43</v>
      </c>
      <c r="L53" s="288">
        <v>800</v>
      </c>
      <c r="M53" s="95">
        <f>110000/50</f>
        <v>2200</v>
      </c>
      <c r="N53" s="78">
        <f t="shared" si="9"/>
        <v>1760000</v>
      </c>
      <c r="O53" s="95">
        <f t="shared" si="6"/>
        <v>2120000</v>
      </c>
    </row>
    <row r="54" customFormat="1" spans="1:15">
      <c r="A54" s="95"/>
      <c r="B54" s="95"/>
      <c r="C54" s="96" t="s">
        <v>88</v>
      </c>
      <c r="D54" s="92"/>
      <c r="E54" s="114"/>
      <c r="F54" s="77" t="s">
        <v>48</v>
      </c>
      <c r="G54" s="94">
        <f>2700/50</f>
        <v>54</v>
      </c>
      <c r="H54" s="95">
        <v>2500</v>
      </c>
      <c r="I54" s="95">
        <f t="shared" si="7"/>
        <v>135000</v>
      </c>
      <c r="J54" s="95"/>
      <c r="K54" s="77"/>
      <c r="L54" s="77"/>
      <c r="M54" s="139"/>
      <c r="N54" s="78">
        <f t="shared" si="9"/>
        <v>0</v>
      </c>
      <c r="O54" s="95">
        <f t="shared" si="6"/>
        <v>135000</v>
      </c>
    </row>
    <row r="55" customFormat="1" spans="1:15">
      <c r="A55" s="95"/>
      <c r="B55" s="95"/>
      <c r="C55" s="97"/>
      <c r="D55" s="92"/>
      <c r="E55" s="114"/>
      <c r="F55" s="77"/>
      <c r="G55" s="94"/>
      <c r="H55" s="77"/>
      <c r="I55" s="95"/>
      <c r="J55" s="95" t="s">
        <v>45</v>
      </c>
      <c r="K55" s="77" t="s">
        <v>43</v>
      </c>
      <c r="L55" s="95">
        <v>30</v>
      </c>
      <c r="M55" s="95">
        <v>20000</v>
      </c>
      <c r="N55" s="78">
        <f t="shared" si="9"/>
        <v>600000</v>
      </c>
      <c r="O55" s="95">
        <f t="shared" si="6"/>
        <v>600000</v>
      </c>
    </row>
    <row r="56" customFormat="1" spans="1:15">
      <c r="A56" s="95"/>
      <c r="B56" s="95"/>
      <c r="C56" s="97"/>
      <c r="D56" s="92"/>
      <c r="E56" s="114"/>
      <c r="F56" s="77"/>
      <c r="G56" s="95"/>
      <c r="H56" s="95"/>
      <c r="I56" s="95"/>
      <c r="J56" s="95" t="s">
        <v>89</v>
      </c>
      <c r="K56" s="77" t="s">
        <v>90</v>
      </c>
      <c r="L56" s="288">
        <v>30000</v>
      </c>
      <c r="M56" s="95">
        <v>125</v>
      </c>
      <c r="N56" s="78">
        <f t="shared" si="9"/>
        <v>3750000</v>
      </c>
      <c r="O56" s="95">
        <f t="shared" si="6"/>
        <v>3750000</v>
      </c>
    </row>
    <row r="57" customFormat="1" spans="1:15">
      <c r="A57" s="95">
        <v>27</v>
      </c>
      <c r="B57" s="95"/>
      <c r="C57" s="115" t="s">
        <v>91</v>
      </c>
      <c r="D57" s="92"/>
      <c r="E57" s="114"/>
      <c r="F57" s="77" t="s">
        <v>32</v>
      </c>
      <c r="G57" s="94">
        <v>3</v>
      </c>
      <c r="H57" s="77">
        <v>35000</v>
      </c>
      <c r="I57" s="95">
        <f t="shared" ref="I57:I116" si="10">G57*H57</f>
        <v>105000</v>
      </c>
      <c r="J57" s="95" t="s">
        <v>92</v>
      </c>
      <c r="K57" s="77" t="s">
        <v>69</v>
      </c>
      <c r="L57" s="140">
        <v>1200</v>
      </c>
      <c r="M57" s="95">
        <v>190</v>
      </c>
      <c r="N57" s="78">
        <f t="shared" si="9"/>
        <v>228000</v>
      </c>
      <c r="O57" s="95">
        <f t="shared" si="6"/>
        <v>333000</v>
      </c>
    </row>
    <row r="58" customFormat="1" spans="1:15">
      <c r="A58" s="122"/>
      <c r="B58" s="95"/>
      <c r="C58" s="96"/>
      <c r="D58" s="92"/>
      <c r="E58" s="114"/>
      <c r="F58" s="77" t="s">
        <v>35</v>
      </c>
      <c r="G58" s="95">
        <v>1</v>
      </c>
      <c r="H58" s="95">
        <v>45000</v>
      </c>
      <c r="I58" s="95">
        <f t="shared" si="10"/>
        <v>45000</v>
      </c>
      <c r="J58" s="95" t="s">
        <v>82</v>
      </c>
      <c r="K58" s="77" t="s">
        <v>69</v>
      </c>
      <c r="L58" s="139">
        <v>1200</v>
      </c>
      <c r="M58" s="95">
        <v>135</v>
      </c>
      <c r="N58" s="78">
        <f t="shared" si="9"/>
        <v>162000</v>
      </c>
      <c r="O58" s="95">
        <f t="shared" si="6"/>
        <v>207000</v>
      </c>
    </row>
    <row r="59" customFormat="1" spans="1:16">
      <c r="A59" s="122"/>
      <c r="B59" s="95"/>
      <c r="C59" s="115"/>
      <c r="D59" s="92"/>
      <c r="E59" s="114"/>
      <c r="F59" s="77"/>
      <c r="G59" s="94"/>
      <c r="H59" s="95"/>
      <c r="I59" s="95">
        <f t="shared" si="10"/>
        <v>0</v>
      </c>
      <c r="J59" s="95" t="s">
        <v>72</v>
      </c>
      <c r="K59" s="77" t="s">
        <v>69</v>
      </c>
      <c r="L59" s="139">
        <v>120</v>
      </c>
      <c r="M59" s="95">
        <v>130</v>
      </c>
      <c r="N59" s="78">
        <f t="shared" si="9"/>
        <v>15600</v>
      </c>
      <c r="O59" s="95">
        <f t="shared" si="6"/>
        <v>15600</v>
      </c>
      <c r="P59" s="121"/>
    </row>
    <row r="60" customFormat="1" spans="1:16">
      <c r="A60" s="95"/>
      <c r="B60" s="95"/>
      <c r="C60" s="115" t="s">
        <v>93</v>
      </c>
      <c r="D60" s="92"/>
      <c r="E60" s="114"/>
      <c r="F60" s="77" t="s">
        <v>44</v>
      </c>
      <c r="G60" s="94">
        <f>5*10</f>
        <v>50</v>
      </c>
      <c r="H60" s="95">
        <v>25000</v>
      </c>
      <c r="I60" s="95">
        <f t="shared" si="10"/>
        <v>1250000</v>
      </c>
      <c r="J60" s="95" t="s">
        <v>94</v>
      </c>
      <c r="K60" s="77" t="s">
        <v>95</v>
      </c>
      <c r="L60" s="139">
        <v>3</v>
      </c>
      <c r="M60" s="95">
        <v>15000</v>
      </c>
      <c r="N60" s="78">
        <f t="shared" si="9"/>
        <v>45000</v>
      </c>
      <c r="O60" s="95">
        <f t="shared" si="6"/>
        <v>1295000</v>
      </c>
      <c r="P60" s="121"/>
    </row>
    <row r="61" customFormat="1" spans="1:16">
      <c r="A61" s="123">
        <v>30</v>
      </c>
      <c r="B61" s="95"/>
      <c r="C61" s="115" t="s">
        <v>96</v>
      </c>
      <c r="D61" s="92"/>
      <c r="E61" s="114"/>
      <c r="F61" s="77" t="s">
        <v>32</v>
      </c>
      <c r="G61" s="94">
        <v>3</v>
      </c>
      <c r="H61" s="77">
        <v>35000</v>
      </c>
      <c r="I61" s="95">
        <f t="shared" si="10"/>
        <v>105000</v>
      </c>
      <c r="J61" s="95" t="s">
        <v>97</v>
      </c>
      <c r="K61" s="77" t="s">
        <v>69</v>
      </c>
      <c r="L61" s="140">
        <v>180</v>
      </c>
      <c r="M61" s="95">
        <v>1250</v>
      </c>
      <c r="N61" s="78">
        <f t="shared" si="9"/>
        <v>225000</v>
      </c>
      <c r="O61" s="95">
        <f t="shared" si="6"/>
        <v>330000</v>
      </c>
      <c r="P61" s="121"/>
    </row>
    <row r="62" customFormat="1" spans="1:16">
      <c r="A62" s="122"/>
      <c r="B62" s="95"/>
      <c r="C62" s="115"/>
      <c r="D62" s="92"/>
      <c r="E62" s="114"/>
      <c r="F62" s="77" t="s">
        <v>35</v>
      </c>
      <c r="G62" s="95">
        <v>1</v>
      </c>
      <c r="H62" s="95">
        <v>45000</v>
      </c>
      <c r="I62" s="95">
        <f t="shared" si="10"/>
        <v>45000</v>
      </c>
      <c r="J62" s="95" t="s">
        <v>72</v>
      </c>
      <c r="K62" s="77" t="s">
        <v>69</v>
      </c>
      <c r="L62" s="139">
        <v>120</v>
      </c>
      <c r="M62" s="95">
        <v>130</v>
      </c>
      <c r="N62" s="78">
        <f t="shared" si="9"/>
        <v>15600</v>
      </c>
      <c r="O62" s="95">
        <f t="shared" si="6"/>
        <v>60600</v>
      </c>
      <c r="P62" s="289">
        <v>800</v>
      </c>
    </row>
    <row r="63" customFormat="1" spans="1:16">
      <c r="A63" s="122"/>
      <c r="B63" s="95"/>
      <c r="C63" s="115"/>
      <c r="D63" s="92"/>
      <c r="E63" s="114"/>
      <c r="F63" s="77"/>
      <c r="G63" s="94"/>
      <c r="H63" s="95"/>
      <c r="I63" s="95">
        <f t="shared" si="10"/>
        <v>0</v>
      </c>
      <c r="J63" s="95" t="s">
        <v>98</v>
      </c>
      <c r="K63" s="77" t="s">
        <v>71</v>
      </c>
      <c r="L63" s="139">
        <v>1200</v>
      </c>
      <c r="M63" s="95">
        <v>100</v>
      </c>
      <c r="N63" s="78">
        <f t="shared" si="9"/>
        <v>120000</v>
      </c>
      <c r="O63" s="95">
        <f t="shared" si="6"/>
        <v>120000</v>
      </c>
      <c r="P63" s="121"/>
    </row>
    <row r="64" spans="1:17">
      <c r="A64" s="122"/>
      <c r="B64" s="95"/>
      <c r="C64" s="142"/>
      <c r="D64" s="92"/>
      <c r="E64" s="114"/>
      <c r="F64" s="77"/>
      <c r="G64" s="94"/>
      <c r="H64" s="95"/>
      <c r="I64" s="95">
        <f t="shared" si="10"/>
        <v>0</v>
      </c>
      <c r="J64" s="95" t="s">
        <v>82</v>
      </c>
      <c r="K64" s="77" t="s">
        <v>69</v>
      </c>
      <c r="L64" s="139">
        <v>800</v>
      </c>
      <c r="M64" s="95">
        <v>135</v>
      </c>
      <c r="N64" s="78">
        <f t="shared" si="9"/>
        <v>108000</v>
      </c>
      <c r="O64" s="95">
        <f t="shared" si="6"/>
        <v>108000</v>
      </c>
      <c r="P64" s="121"/>
      <c r="Q64" s="136"/>
    </row>
    <row r="65" customFormat="1" spans="1:16">
      <c r="A65" s="143">
        <v>34</v>
      </c>
      <c r="B65" s="95"/>
      <c r="C65" s="115" t="s">
        <v>99</v>
      </c>
      <c r="D65" s="92"/>
      <c r="E65" s="114"/>
      <c r="F65" s="77" t="s">
        <v>32</v>
      </c>
      <c r="G65" s="94">
        <v>3</v>
      </c>
      <c r="H65" s="77">
        <v>35000</v>
      </c>
      <c r="I65" s="95">
        <f t="shared" si="10"/>
        <v>105000</v>
      </c>
      <c r="J65" s="95" t="s">
        <v>100</v>
      </c>
      <c r="K65" s="77" t="s">
        <v>69</v>
      </c>
      <c r="L65" s="140">
        <v>200</v>
      </c>
      <c r="M65" s="95">
        <v>320</v>
      </c>
      <c r="N65" s="78">
        <f t="shared" si="9"/>
        <v>64000</v>
      </c>
      <c r="O65" s="95">
        <f t="shared" si="6"/>
        <v>169000</v>
      </c>
      <c r="P65" s="121"/>
    </row>
    <row r="66" customFormat="1" spans="1:16">
      <c r="A66" s="122"/>
      <c r="B66" s="95"/>
      <c r="C66" s="115"/>
      <c r="D66" s="92"/>
      <c r="E66" s="114"/>
      <c r="F66" s="77" t="s">
        <v>35</v>
      </c>
      <c r="G66" s="95">
        <v>1</v>
      </c>
      <c r="H66" s="95">
        <v>45000</v>
      </c>
      <c r="I66" s="95">
        <f t="shared" si="10"/>
        <v>45000</v>
      </c>
      <c r="J66" s="95" t="s">
        <v>98</v>
      </c>
      <c r="K66" s="77" t="s">
        <v>71</v>
      </c>
      <c r="L66" s="139">
        <v>1600</v>
      </c>
      <c r="M66" s="95">
        <v>100</v>
      </c>
      <c r="N66" s="78">
        <f t="shared" si="9"/>
        <v>160000</v>
      </c>
      <c r="O66" s="95">
        <f t="shared" si="6"/>
        <v>205000</v>
      </c>
      <c r="P66" s="121"/>
    </row>
    <row r="67" customFormat="1" spans="1:16">
      <c r="A67" s="122"/>
      <c r="B67" s="95"/>
      <c r="C67" s="115"/>
      <c r="D67" s="92"/>
      <c r="E67" s="114"/>
      <c r="F67" s="77"/>
      <c r="G67" s="94"/>
      <c r="H67" s="95"/>
      <c r="I67" s="95">
        <f t="shared" si="10"/>
        <v>0</v>
      </c>
      <c r="J67" s="95" t="s">
        <v>72</v>
      </c>
      <c r="K67" s="77" t="s">
        <v>69</v>
      </c>
      <c r="L67" s="139">
        <v>160</v>
      </c>
      <c r="M67" s="95">
        <v>130</v>
      </c>
      <c r="N67" s="78">
        <f t="shared" si="9"/>
        <v>20800</v>
      </c>
      <c r="O67" s="95">
        <f t="shared" si="6"/>
        <v>20800</v>
      </c>
      <c r="P67" s="121"/>
    </row>
    <row r="68" customFormat="1" spans="1:16">
      <c r="A68" s="122"/>
      <c r="B68" s="95"/>
      <c r="C68" s="142"/>
      <c r="D68" s="92"/>
      <c r="E68" s="114"/>
      <c r="F68" s="77"/>
      <c r="G68" s="94"/>
      <c r="H68" s="95"/>
      <c r="I68" s="95">
        <f t="shared" si="10"/>
        <v>0</v>
      </c>
      <c r="J68" s="95" t="s">
        <v>82</v>
      </c>
      <c r="K68" s="77" t="s">
        <v>69</v>
      </c>
      <c r="L68" s="139">
        <v>800</v>
      </c>
      <c r="M68" s="95">
        <v>135</v>
      </c>
      <c r="N68" s="78">
        <f t="shared" si="9"/>
        <v>108000</v>
      </c>
      <c r="O68" s="95">
        <f t="shared" si="6"/>
        <v>108000</v>
      </c>
      <c r="P68" s="121"/>
    </row>
    <row r="69" spans="1:17">
      <c r="A69" s="122"/>
      <c r="B69" s="95"/>
      <c r="C69" s="142"/>
      <c r="D69" s="92"/>
      <c r="E69" s="114"/>
      <c r="F69" s="77"/>
      <c r="G69" s="94"/>
      <c r="H69" s="95"/>
      <c r="I69" s="95">
        <f t="shared" si="10"/>
        <v>0</v>
      </c>
      <c r="J69" s="95" t="s">
        <v>75</v>
      </c>
      <c r="K69" s="77" t="s">
        <v>71</v>
      </c>
      <c r="L69" s="139">
        <v>1600</v>
      </c>
      <c r="M69" s="95">
        <v>70</v>
      </c>
      <c r="N69" s="78">
        <f t="shared" si="9"/>
        <v>112000</v>
      </c>
      <c r="O69" s="95">
        <f t="shared" si="6"/>
        <v>112000</v>
      </c>
      <c r="P69" s="121"/>
      <c r="Q69" s="136"/>
    </row>
    <row r="70" customFormat="1" spans="1:16">
      <c r="A70" s="79">
        <v>35</v>
      </c>
      <c r="B70" s="79"/>
      <c r="C70" s="115" t="s">
        <v>101</v>
      </c>
      <c r="D70" s="92"/>
      <c r="E70" s="114"/>
      <c r="F70" s="77" t="s">
        <v>32</v>
      </c>
      <c r="G70" s="94">
        <v>15</v>
      </c>
      <c r="H70" s="77">
        <v>35000</v>
      </c>
      <c r="I70" s="95">
        <f t="shared" si="10"/>
        <v>525000</v>
      </c>
      <c r="J70" s="95"/>
      <c r="K70" s="77"/>
      <c r="L70" s="139"/>
      <c r="M70" s="95"/>
      <c r="N70" s="78">
        <f t="shared" si="9"/>
        <v>0</v>
      </c>
      <c r="O70" s="95">
        <f t="shared" si="6"/>
        <v>525000</v>
      </c>
      <c r="P70" s="121"/>
    </row>
    <row r="71" customFormat="1" spans="1:16">
      <c r="A71" s="79"/>
      <c r="B71" s="79"/>
      <c r="C71" s="290"/>
      <c r="D71" s="144"/>
      <c r="E71" s="145"/>
      <c r="F71" s="77" t="s">
        <v>44</v>
      </c>
      <c r="G71" s="94">
        <v>30</v>
      </c>
      <c r="H71" s="77">
        <v>25000</v>
      </c>
      <c r="I71" s="95">
        <f t="shared" si="10"/>
        <v>750000</v>
      </c>
      <c r="J71" s="95"/>
      <c r="K71" s="77"/>
      <c r="L71" s="139"/>
      <c r="M71" s="95"/>
      <c r="N71" s="78"/>
      <c r="O71" s="95">
        <f t="shared" si="6"/>
        <v>750000</v>
      </c>
      <c r="P71" s="121"/>
    </row>
    <row r="72" customFormat="1" spans="1:16">
      <c r="A72" s="79"/>
      <c r="B72" s="79"/>
      <c r="C72" s="291"/>
      <c r="D72" s="144"/>
      <c r="E72" s="145"/>
      <c r="F72" s="77" t="s">
        <v>35</v>
      </c>
      <c r="G72" s="94">
        <v>5</v>
      </c>
      <c r="H72" s="77">
        <v>45000</v>
      </c>
      <c r="I72" s="95">
        <f t="shared" si="10"/>
        <v>225000</v>
      </c>
      <c r="J72" s="95"/>
      <c r="K72" s="77"/>
      <c r="L72" s="139"/>
      <c r="M72" s="95"/>
      <c r="N72" s="78"/>
      <c r="O72" s="95">
        <f t="shared" si="6"/>
        <v>225000</v>
      </c>
      <c r="P72" s="121"/>
    </row>
    <row r="73" customFormat="1" spans="1:16">
      <c r="A73" s="123">
        <v>38</v>
      </c>
      <c r="B73" s="95"/>
      <c r="C73" s="115" t="s">
        <v>102</v>
      </c>
      <c r="D73" s="92"/>
      <c r="E73" s="114"/>
      <c r="F73" s="77" t="s">
        <v>32</v>
      </c>
      <c r="G73" s="94">
        <v>3</v>
      </c>
      <c r="H73" s="77">
        <v>35000</v>
      </c>
      <c r="I73" s="95">
        <f t="shared" si="10"/>
        <v>105000</v>
      </c>
      <c r="J73" s="282" t="s">
        <v>81</v>
      </c>
      <c r="K73" s="77" t="s">
        <v>69</v>
      </c>
      <c r="L73" s="140">
        <v>800</v>
      </c>
      <c r="M73" s="95">
        <v>200</v>
      </c>
      <c r="N73" s="78">
        <f t="shared" ref="N73:N118" si="11">L73*M73</f>
        <v>160000</v>
      </c>
      <c r="O73" s="95">
        <f t="shared" si="6"/>
        <v>265000</v>
      </c>
      <c r="P73" s="121"/>
    </row>
    <row r="74" customFormat="1" spans="1:16">
      <c r="A74" s="122"/>
      <c r="B74" s="95"/>
      <c r="C74" s="115"/>
      <c r="D74" s="92"/>
      <c r="E74" s="114"/>
      <c r="F74" s="77" t="s">
        <v>35</v>
      </c>
      <c r="G74" s="95">
        <v>1</v>
      </c>
      <c r="H74" s="95">
        <v>45000</v>
      </c>
      <c r="I74" s="95">
        <f t="shared" si="10"/>
        <v>45000</v>
      </c>
      <c r="J74" s="282" t="s">
        <v>72</v>
      </c>
      <c r="K74" s="77" t="s">
        <v>69</v>
      </c>
      <c r="L74" s="139">
        <v>160</v>
      </c>
      <c r="M74" s="95">
        <v>130</v>
      </c>
      <c r="N74" s="78">
        <f t="shared" si="11"/>
        <v>20800</v>
      </c>
      <c r="O74" s="95">
        <f t="shared" si="6"/>
        <v>65800</v>
      </c>
      <c r="P74" s="121"/>
    </row>
    <row r="75" customFormat="1" spans="1:16">
      <c r="A75" s="122"/>
      <c r="B75" s="95"/>
      <c r="C75" s="115"/>
      <c r="D75" s="92"/>
      <c r="E75" s="114"/>
      <c r="F75" s="77"/>
      <c r="G75" s="94"/>
      <c r="H75" s="95"/>
      <c r="I75" s="95">
        <f t="shared" si="10"/>
        <v>0</v>
      </c>
      <c r="J75" s="292" t="s">
        <v>103</v>
      </c>
      <c r="K75" s="122" t="s">
        <v>71</v>
      </c>
      <c r="L75" s="288">
        <v>1600</v>
      </c>
      <c r="M75" s="95">
        <v>170</v>
      </c>
      <c r="N75" s="78">
        <f t="shared" si="11"/>
        <v>272000</v>
      </c>
      <c r="O75" s="95">
        <f t="shared" si="6"/>
        <v>272000</v>
      </c>
      <c r="P75" s="121"/>
    </row>
    <row r="76" customFormat="1" spans="1:16">
      <c r="A76" s="122"/>
      <c r="B76" s="95"/>
      <c r="C76" s="115"/>
      <c r="D76" s="144"/>
      <c r="E76" s="145"/>
      <c r="F76" s="77"/>
      <c r="G76" s="94"/>
      <c r="H76" s="95"/>
      <c r="I76" s="95">
        <f t="shared" si="10"/>
        <v>0</v>
      </c>
      <c r="J76" s="292" t="s">
        <v>82</v>
      </c>
      <c r="K76" s="122" t="s">
        <v>69</v>
      </c>
      <c r="L76" s="288">
        <v>1000</v>
      </c>
      <c r="M76" s="95">
        <v>135</v>
      </c>
      <c r="N76" s="78">
        <f t="shared" si="11"/>
        <v>135000</v>
      </c>
      <c r="O76" s="95">
        <f t="shared" si="6"/>
        <v>135000</v>
      </c>
      <c r="P76" s="121"/>
    </row>
    <row r="77" customFormat="1" spans="1:16">
      <c r="A77" s="143">
        <v>42</v>
      </c>
      <c r="B77" s="95"/>
      <c r="C77" s="115" t="s">
        <v>104</v>
      </c>
      <c r="D77" s="92"/>
      <c r="E77" s="114"/>
      <c r="F77" s="77" t="s">
        <v>32</v>
      </c>
      <c r="G77" s="94">
        <v>3</v>
      </c>
      <c r="H77" s="77">
        <v>35000</v>
      </c>
      <c r="I77" s="95">
        <f t="shared" si="10"/>
        <v>105000</v>
      </c>
      <c r="J77" s="282" t="s">
        <v>92</v>
      </c>
      <c r="K77" s="77" t="s">
        <v>69</v>
      </c>
      <c r="L77" s="140">
        <v>1600</v>
      </c>
      <c r="M77" s="95">
        <v>190</v>
      </c>
      <c r="N77" s="78">
        <f t="shared" si="11"/>
        <v>304000</v>
      </c>
      <c r="O77" s="95">
        <f t="shared" si="6"/>
        <v>409000</v>
      </c>
      <c r="P77" s="121"/>
    </row>
    <row r="78" customFormat="1" spans="1:16">
      <c r="A78" s="122"/>
      <c r="B78" s="95"/>
      <c r="C78" s="115"/>
      <c r="D78" s="92"/>
      <c r="E78" s="114"/>
      <c r="F78" s="77" t="s">
        <v>35</v>
      </c>
      <c r="G78" s="95">
        <v>1</v>
      </c>
      <c r="H78" s="95">
        <v>45000</v>
      </c>
      <c r="I78" s="95">
        <f t="shared" si="10"/>
        <v>45000</v>
      </c>
      <c r="J78" s="282" t="s">
        <v>105</v>
      </c>
      <c r="K78" s="77" t="s">
        <v>69</v>
      </c>
      <c r="L78" s="139">
        <v>360</v>
      </c>
      <c r="M78" s="95">
        <v>1266.66666666667</v>
      </c>
      <c r="N78" s="78">
        <f t="shared" si="11"/>
        <v>456000</v>
      </c>
      <c r="O78" s="95">
        <f t="shared" si="6"/>
        <v>501000</v>
      </c>
      <c r="P78" s="121"/>
    </row>
    <row r="79" customFormat="1" spans="1:16">
      <c r="A79" s="122"/>
      <c r="B79" s="95"/>
      <c r="C79" s="115"/>
      <c r="D79" s="92"/>
      <c r="E79" s="114"/>
      <c r="F79" s="77"/>
      <c r="G79" s="94"/>
      <c r="H79" s="95"/>
      <c r="I79" s="95">
        <f t="shared" si="10"/>
        <v>0</v>
      </c>
      <c r="J79" s="282" t="s">
        <v>82</v>
      </c>
      <c r="K79" s="77" t="s">
        <v>69</v>
      </c>
      <c r="L79" s="139">
        <v>1000</v>
      </c>
      <c r="M79" s="95">
        <v>135</v>
      </c>
      <c r="N79" s="78">
        <f t="shared" si="11"/>
        <v>135000</v>
      </c>
      <c r="O79" s="95">
        <f t="shared" si="6"/>
        <v>135000</v>
      </c>
      <c r="P79" s="121"/>
    </row>
    <row r="80" customFormat="1" spans="1:16">
      <c r="A80" s="122"/>
      <c r="B80" s="95"/>
      <c r="C80" s="115"/>
      <c r="D80" s="92"/>
      <c r="E80" s="114"/>
      <c r="F80" s="77"/>
      <c r="G80" s="94"/>
      <c r="H80" s="95"/>
      <c r="I80" s="95">
        <f t="shared" si="10"/>
        <v>0</v>
      </c>
      <c r="J80" s="282" t="s">
        <v>72</v>
      </c>
      <c r="K80" s="77" t="s">
        <v>69</v>
      </c>
      <c r="L80" s="139">
        <v>180</v>
      </c>
      <c r="M80" s="95">
        <v>130</v>
      </c>
      <c r="N80" s="78">
        <f t="shared" si="11"/>
        <v>23400</v>
      </c>
      <c r="O80" s="95">
        <f t="shared" si="6"/>
        <v>23400</v>
      </c>
      <c r="P80" s="121"/>
    </row>
    <row r="81" customFormat="1" spans="1:16">
      <c r="A81" s="143">
        <v>42</v>
      </c>
      <c r="B81" s="95"/>
      <c r="C81" s="115" t="s">
        <v>106</v>
      </c>
      <c r="D81" s="92"/>
      <c r="E81" s="114"/>
      <c r="F81" s="77" t="s">
        <v>44</v>
      </c>
      <c r="G81" s="94">
        <f>5*10</f>
        <v>50</v>
      </c>
      <c r="H81" s="95">
        <v>25000</v>
      </c>
      <c r="I81" s="95">
        <f t="shared" si="10"/>
        <v>1250000</v>
      </c>
      <c r="J81" s="282" t="s">
        <v>107</v>
      </c>
      <c r="K81" s="77" t="s">
        <v>95</v>
      </c>
      <c r="L81" s="139">
        <v>3</v>
      </c>
      <c r="M81" s="95">
        <v>15000</v>
      </c>
      <c r="N81" s="78">
        <f t="shared" si="11"/>
        <v>45000</v>
      </c>
      <c r="O81" s="95">
        <f t="shared" si="6"/>
        <v>1295000</v>
      </c>
      <c r="P81" s="289">
        <v>1400</v>
      </c>
    </row>
    <row r="82" customFormat="1" spans="1:16">
      <c r="A82" s="143">
        <v>46</v>
      </c>
      <c r="B82" s="95"/>
      <c r="C82" s="115" t="s">
        <v>108</v>
      </c>
      <c r="D82" s="92"/>
      <c r="E82" s="114"/>
      <c r="F82" s="77" t="s">
        <v>32</v>
      </c>
      <c r="G82" s="94">
        <v>3</v>
      </c>
      <c r="H82" s="77">
        <v>35000</v>
      </c>
      <c r="I82" s="95">
        <f t="shared" si="10"/>
        <v>105000</v>
      </c>
      <c r="J82" s="282" t="s">
        <v>100</v>
      </c>
      <c r="K82" s="77" t="s">
        <v>69</v>
      </c>
      <c r="L82" s="140">
        <v>350</v>
      </c>
      <c r="M82" s="95">
        <v>320</v>
      </c>
      <c r="N82" s="78">
        <f t="shared" si="11"/>
        <v>112000</v>
      </c>
      <c r="O82" s="95">
        <f t="shared" si="6"/>
        <v>217000</v>
      </c>
      <c r="P82" s="121"/>
    </row>
    <row r="83" customFormat="1" spans="1:16">
      <c r="A83" s="122"/>
      <c r="B83" s="95"/>
      <c r="C83" s="115"/>
      <c r="D83" s="92"/>
      <c r="E83" s="114"/>
      <c r="F83" s="77" t="s">
        <v>35</v>
      </c>
      <c r="G83" s="95">
        <v>1</v>
      </c>
      <c r="H83" s="95">
        <v>45000</v>
      </c>
      <c r="I83" s="95">
        <f t="shared" si="10"/>
        <v>45000</v>
      </c>
      <c r="J83" s="282" t="s">
        <v>98</v>
      </c>
      <c r="K83" s="77" t="s">
        <v>71</v>
      </c>
      <c r="L83" s="139">
        <v>2400</v>
      </c>
      <c r="M83" s="95">
        <v>100</v>
      </c>
      <c r="N83" s="78">
        <f t="shared" si="11"/>
        <v>240000</v>
      </c>
      <c r="O83" s="95">
        <f t="shared" si="6"/>
        <v>285000</v>
      </c>
      <c r="P83" s="121"/>
    </row>
    <row r="84" customFormat="1" spans="1:16">
      <c r="A84" s="122"/>
      <c r="B84" s="95"/>
      <c r="C84" s="115"/>
      <c r="D84" s="92"/>
      <c r="E84" s="114"/>
      <c r="F84" s="77"/>
      <c r="G84" s="94"/>
      <c r="H84" s="95"/>
      <c r="I84" s="95">
        <f t="shared" si="10"/>
        <v>0</v>
      </c>
      <c r="J84" s="282" t="s">
        <v>82</v>
      </c>
      <c r="K84" s="77" t="s">
        <v>69</v>
      </c>
      <c r="L84" s="139">
        <v>1400</v>
      </c>
      <c r="M84" s="95">
        <v>135</v>
      </c>
      <c r="N84" s="78">
        <f t="shared" si="11"/>
        <v>189000</v>
      </c>
      <c r="O84" s="95">
        <f t="shared" si="6"/>
        <v>189000</v>
      </c>
      <c r="P84" s="121"/>
    </row>
    <row r="85" spans="1:17">
      <c r="A85" s="122"/>
      <c r="B85" s="95"/>
      <c r="C85" s="115"/>
      <c r="D85" s="92"/>
      <c r="E85" s="114"/>
      <c r="F85" s="77"/>
      <c r="G85" s="94"/>
      <c r="H85" s="95"/>
      <c r="I85" s="95">
        <f t="shared" si="10"/>
        <v>0</v>
      </c>
      <c r="J85" s="282" t="s">
        <v>72</v>
      </c>
      <c r="K85" s="77" t="s">
        <v>69</v>
      </c>
      <c r="L85" s="139">
        <v>350</v>
      </c>
      <c r="M85" s="95">
        <v>130</v>
      </c>
      <c r="N85" s="78">
        <f t="shared" si="11"/>
        <v>45500</v>
      </c>
      <c r="O85" s="95">
        <f t="shared" si="6"/>
        <v>45500</v>
      </c>
      <c r="P85" s="121"/>
      <c r="Q85" s="136"/>
    </row>
    <row r="86" customFormat="1" spans="1:16">
      <c r="A86" s="143">
        <v>50</v>
      </c>
      <c r="B86" s="95"/>
      <c r="C86" s="115" t="s">
        <v>109</v>
      </c>
      <c r="D86" s="92"/>
      <c r="E86" s="114"/>
      <c r="F86" s="77" t="s">
        <v>32</v>
      </c>
      <c r="G86" s="94">
        <v>3</v>
      </c>
      <c r="H86" s="77">
        <v>35000</v>
      </c>
      <c r="I86" s="95">
        <f t="shared" si="10"/>
        <v>105000</v>
      </c>
      <c r="J86" s="95" t="s">
        <v>81</v>
      </c>
      <c r="K86" s="77" t="s">
        <v>69</v>
      </c>
      <c r="L86" s="140">
        <v>1400</v>
      </c>
      <c r="M86" s="95">
        <v>200</v>
      </c>
      <c r="N86" s="78">
        <f t="shared" si="11"/>
        <v>280000</v>
      </c>
      <c r="O86" s="95">
        <f t="shared" si="6"/>
        <v>385000</v>
      </c>
      <c r="P86" s="121"/>
    </row>
    <row r="87" customFormat="1" spans="1:15">
      <c r="A87" s="122"/>
      <c r="B87" s="95"/>
      <c r="C87" s="115"/>
      <c r="D87" s="92"/>
      <c r="E87" s="114"/>
      <c r="F87" s="77" t="s">
        <v>35</v>
      </c>
      <c r="G87" s="95">
        <v>1</v>
      </c>
      <c r="H87" s="95">
        <v>45000</v>
      </c>
      <c r="I87" s="95">
        <f t="shared" si="10"/>
        <v>45000</v>
      </c>
      <c r="J87" s="95" t="s">
        <v>98</v>
      </c>
      <c r="K87" s="77" t="s">
        <v>71</v>
      </c>
      <c r="L87" s="139">
        <v>2800</v>
      </c>
      <c r="M87" s="95">
        <v>100</v>
      </c>
      <c r="N87" s="78">
        <f t="shared" si="11"/>
        <v>280000</v>
      </c>
      <c r="O87" s="95">
        <f t="shared" si="6"/>
        <v>325000</v>
      </c>
    </row>
    <row r="88" customFormat="1" spans="1:15">
      <c r="A88" s="122"/>
      <c r="B88" s="95"/>
      <c r="C88" s="115"/>
      <c r="D88" s="92"/>
      <c r="E88" s="114"/>
      <c r="F88" s="77"/>
      <c r="G88" s="94"/>
      <c r="H88" s="95"/>
      <c r="I88" s="95">
        <f t="shared" si="10"/>
        <v>0</v>
      </c>
      <c r="J88" s="95" t="s">
        <v>82</v>
      </c>
      <c r="K88" s="77" t="s">
        <v>69</v>
      </c>
      <c r="L88" s="139">
        <v>1400</v>
      </c>
      <c r="M88" s="95">
        <v>135</v>
      </c>
      <c r="N88" s="78">
        <f t="shared" si="11"/>
        <v>189000</v>
      </c>
      <c r="O88" s="95">
        <f t="shared" si="6"/>
        <v>189000</v>
      </c>
    </row>
    <row r="89" customFormat="1" spans="1:15">
      <c r="A89" s="122"/>
      <c r="B89" s="95"/>
      <c r="C89" s="115"/>
      <c r="D89" s="92"/>
      <c r="E89" s="114"/>
      <c r="F89" s="77"/>
      <c r="G89" s="94"/>
      <c r="H89" s="95"/>
      <c r="I89" s="95">
        <f t="shared" si="10"/>
        <v>0</v>
      </c>
      <c r="J89" s="95" t="s">
        <v>72</v>
      </c>
      <c r="K89" s="77" t="s">
        <v>69</v>
      </c>
      <c r="L89" s="139">
        <v>350</v>
      </c>
      <c r="M89" s="95">
        <v>130</v>
      </c>
      <c r="N89" s="78">
        <f t="shared" si="11"/>
        <v>45500</v>
      </c>
      <c r="O89" s="95">
        <f t="shared" si="6"/>
        <v>45500</v>
      </c>
    </row>
    <row r="90" customFormat="1" spans="1:15">
      <c r="A90" s="143">
        <v>54</v>
      </c>
      <c r="B90" s="95"/>
      <c r="C90" s="115" t="s">
        <v>110</v>
      </c>
      <c r="D90" s="92"/>
      <c r="E90" s="114"/>
      <c r="F90" s="77" t="s">
        <v>32</v>
      </c>
      <c r="G90" s="94">
        <v>3</v>
      </c>
      <c r="H90" s="77">
        <v>35000</v>
      </c>
      <c r="I90" s="95">
        <f t="shared" si="10"/>
        <v>105000</v>
      </c>
      <c r="J90" s="95" t="s">
        <v>92</v>
      </c>
      <c r="K90" s="77" t="s">
        <v>69</v>
      </c>
      <c r="L90" s="140">
        <v>2800</v>
      </c>
      <c r="M90" s="95">
        <v>190</v>
      </c>
      <c r="N90" s="78">
        <f t="shared" si="11"/>
        <v>532000</v>
      </c>
      <c r="O90" s="95">
        <f t="shared" si="6"/>
        <v>637000</v>
      </c>
    </row>
    <row r="91" customFormat="1" spans="1:15">
      <c r="A91" s="122"/>
      <c r="B91" s="95"/>
      <c r="C91" s="115"/>
      <c r="D91" s="92"/>
      <c r="E91" s="114"/>
      <c r="F91" s="77" t="s">
        <v>35</v>
      </c>
      <c r="G91" s="95">
        <v>1</v>
      </c>
      <c r="H91" s="95">
        <v>45000</v>
      </c>
      <c r="I91" s="95">
        <f t="shared" si="10"/>
        <v>45000</v>
      </c>
      <c r="J91" s="95" t="s">
        <v>103</v>
      </c>
      <c r="K91" s="77" t="s">
        <v>69</v>
      </c>
      <c r="L91" s="139">
        <v>560</v>
      </c>
      <c r="M91" s="95">
        <v>170</v>
      </c>
      <c r="N91" s="78">
        <f t="shared" si="11"/>
        <v>95200</v>
      </c>
      <c r="O91" s="95">
        <f t="shared" si="6"/>
        <v>140200</v>
      </c>
    </row>
    <row r="92" customFormat="1" spans="1:15">
      <c r="A92" s="122"/>
      <c r="B92" s="95"/>
      <c r="C92" s="115"/>
      <c r="D92" s="92"/>
      <c r="E92" s="114"/>
      <c r="F92" s="77"/>
      <c r="G92" s="94"/>
      <c r="H92" s="95"/>
      <c r="I92" s="95">
        <f t="shared" si="10"/>
        <v>0</v>
      </c>
      <c r="J92" s="95" t="s">
        <v>82</v>
      </c>
      <c r="K92" s="77" t="s">
        <v>69</v>
      </c>
      <c r="L92" s="139">
        <v>1400</v>
      </c>
      <c r="M92" s="95">
        <v>135</v>
      </c>
      <c r="N92" s="78">
        <f t="shared" si="11"/>
        <v>189000</v>
      </c>
      <c r="O92" s="95">
        <f t="shared" si="6"/>
        <v>189000</v>
      </c>
    </row>
    <row r="93" customFormat="1" spans="1:15">
      <c r="A93" s="122"/>
      <c r="B93" s="95"/>
      <c r="C93" s="115"/>
      <c r="D93" s="92"/>
      <c r="E93" s="114"/>
      <c r="F93" s="77"/>
      <c r="G93" s="94"/>
      <c r="H93" s="95"/>
      <c r="I93" s="95">
        <f t="shared" si="10"/>
        <v>0</v>
      </c>
      <c r="J93" s="95" t="s">
        <v>72</v>
      </c>
      <c r="K93" s="77" t="s">
        <v>69</v>
      </c>
      <c r="L93" s="139">
        <v>280</v>
      </c>
      <c r="M93" s="95">
        <v>130</v>
      </c>
      <c r="N93" s="78">
        <f t="shared" si="11"/>
        <v>36400</v>
      </c>
      <c r="O93" s="95">
        <f t="shared" si="6"/>
        <v>36400</v>
      </c>
    </row>
    <row r="94" customFormat="1" spans="1:15">
      <c r="A94" s="143">
        <v>58</v>
      </c>
      <c r="B94" s="95"/>
      <c r="C94" s="115" t="s">
        <v>111</v>
      </c>
      <c r="D94" s="92"/>
      <c r="E94" s="114"/>
      <c r="F94" s="77" t="s">
        <v>32</v>
      </c>
      <c r="G94" s="94">
        <v>3</v>
      </c>
      <c r="H94" s="77">
        <v>35000</v>
      </c>
      <c r="I94" s="95">
        <f t="shared" si="10"/>
        <v>105000</v>
      </c>
      <c r="J94" s="95" t="s">
        <v>98</v>
      </c>
      <c r="K94" s="77" t="s">
        <v>71</v>
      </c>
      <c r="L94" s="140">
        <v>700</v>
      </c>
      <c r="M94" s="95">
        <v>100</v>
      </c>
      <c r="N94" s="78">
        <f t="shared" si="11"/>
        <v>70000</v>
      </c>
      <c r="O94" s="95">
        <f t="shared" si="6"/>
        <v>175000</v>
      </c>
    </row>
    <row r="95" customFormat="1" spans="1:15">
      <c r="A95" s="122"/>
      <c r="B95" s="95"/>
      <c r="C95" s="115"/>
      <c r="D95" s="92"/>
      <c r="E95" s="114"/>
      <c r="F95" s="77" t="s">
        <v>35</v>
      </c>
      <c r="G95" s="95">
        <v>1</v>
      </c>
      <c r="H95" s="95">
        <v>45000</v>
      </c>
      <c r="I95" s="95">
        <f t="shared" si="10"/>
        <v>45000</v>
      </c>
      <c r="J95" s="95" t="s">
        <v>82</v>
      </c>
      <c r="K95" s="77" t="s">
        <v>69</v>
      </c>
      <c r="L95" s="139">
        <v>1600</v>
      </c>
      <c r="M95" s="95">
        <v>135</v>
      </c>
      <c r="N95" s="78">
        <f t="shared" si="11"/>
        <v>216000</v>
      </c>
      <c r="O95" s="95">
        <f t="shared" si="6"/>
        <v>261000</v>
      </c>
    </row>
    <row r="96" spans="1:17">
      <c r="A96" s="122"/>
      <c r="B96" s="95"/>
      <c r="C96" s="115"/>
      <c r="D96" s="92"/>
      <c r="E96" s="114"/>
      <c r="F96" s="77"/>
      <c r="G96" s="94"/>
      <c r="H96" s="95"/>
      <c r="I96" s="95">
        <f t="shared" si="10"/>
        <v>0</v>
      </c>
      <c r="J96" s="95" t="s">
        <v>72</v>
      </c>
      <c r="K96" s="77" t="s">
        <v>69</v>
      </c>
      <c r="L96" s="139">
        <v>280</v>
      </c>
      <c r="M96" s="95">
        <v>130</v>
      </c>
      <c r="N96" s="78">
        <f t="shared" si="11"/>
        <v>36400</v>
      </c>
      <c r="O96" s="95">
        <f t="shared" si="6"/>
        <v>36400</v>
      </c>
      <c r="Q96" s="136"/>
    </row>
    <row r="97" customFormat="1" spans="1:15">
      <c r="A97" s="143">
        <v>62</v>
      </c>
      <c r="B97" s="95"/>
      <c r="C97" s="115" t="s">
        <v>112</v>
      </c>
      <c r="D97" s="92"/>
      <c r="E97" s="114"/>
      <c r="F97" s="77" t="s">
        <v>32</v>
      </c>
      <c r="G97" s="94">
        <v>3</v>
      </c>
      <c r="H97" s="77">
        <v>35000</v>
      </c>
      <c r="I97" s="95">
        <f t="shared" si="10"/>
        <v>105000</v>
      </c>
      <c r="J97" s="282" t="s">
        <v>98</v>
      </c>
      <c r="K97" s="77" t="s">
        <v>71</v>
      </c>
      <c r="L97" s="139">
        <v>3600</v>
      </c>
      <c r="M97" s="95">
        <v>100</v>
      </c>
      <c r="N97" s="78">
        <f t="shared" si="11"/>
        <v>360000</v>
      </c>
      <c r="O97" s="95">
        <f t="shared" ref="O97:O118" si="12">I97+N97</f>
        <v>465000</v>
      </c>
    </row>
    <row r="98" customFormat="1" spans="1:15">
      <c r="A98" s="122"/>
      <c r="B98" s="95"/>
      <c r="C98" s="115"/>
      <c r="D98" s="92"/>
      <c r="E98" s="114"/>
      <c r="F98" s="77" t="s">
        <v>35</v>
      </c>
      <c r="G98" s="95">
        <v>1</v>
      </c>
      <c r="H98" s="95">
        <v>45000</v>
      </c>
      <c r="I98" s="95">
        <f t="shared" si="10"/>
        <v>45000</v>
      </c>
      <c r="J98" s="282" t="s">
        <v>82</v>
      </c>
      <c r="K98" s="77" t="s">
        <v>69</v>
      </c>
      <c r="L98" s="139">
        <v>1800</v>
      </c>
      <c r="M98" s="95">
        <v>135</v>
      </c>
      <c r="N98" s="78">
        <f t="shared" si="11"/>
        <v>243000</v>
      </c>
      <c r="O98" s="95">
        <f t="shared" si="12"/>
        <v>288000</v>
      </c>
    </row>
    <row r="99" customFormat="1" spans="1:15">
      <c r="A99" s="122"/>
      <c r="B99" s="95"/>
      <c r="C99" s="115"/>
      <c r="D99" s="92"/>
      <c r="E99" s="114"/>
      <c r="F99" s="77"/>
      <c r="G99" s="94"/>
      <c r="H99" s="95"/>
      <c r="I99" s="95">
        <f t="shared" si="10"/>
        <v>0</v>
      </c>
      <c r="J99" s="282" t="s">
        <v>72</v>
      </c>
      <c r="K99" s="77" t="s">
        <v>69</v>
      </c>
      <c r="L99" s="139">
        <v>280</v>
      </c>
      <c r="M99" s="95">
        <v>130</v>
      </c>
      <c r="N99" s="78">
        <f t="shared" si="11"/>
        <v>36400</v>
      </c>
      <c r="O99" s="95">
        <f t="shared" si="12"/>
        <v>36400</v>
      </c>
    </row>
    <row r="100" customFormat="1" spans="1:15">
      <c r="A100" s="122"/>
      <c r="B100" s="95"/>
      <c r="C100" s="115"/>
      <c r="D100" s="92"/>
      <c r="E100" s="114"/>
      <c r="F100" s="77"/>
      <c r="G100" s="94"/>
      <c r="H100" s="95"/>
      <c r="I100" s="95">
        <f t="shared" si="10"/>
        <v>0</v>
      </c>
      <c r="J100" s="282" t="s">
        <v>113</v>
      </c>
      <c r="K100" s="77" t="s">
        <v>71</v>
      </c>
      <c r="L100" s="139">
        <v>499.996</v>
      </c>
      <c r="M100" s="95">
        <v>140</v>
      </c>
      <c r="N100" s="78">
        <f t="shared" si="11"/>
        <v>69999.44</v>
      </c>
      <c r="O100" s="95">
        <f t="shared" si="12"/>
        <v>69999.44</v>
      </c>
    </row>
    <row r="101" customFormat="1" spans="1:16">
      <c r="A101" s="122"/>
      <c r="B101" s="95"/>
      <c r="C101" s="115"/>
      <c r="D101" s="92"/>
      <c r="E101" s="114"/>
      <c r="F101" s="77"/>
      <c r="G101" s="94"/>
      <c r="H101" s="95"/>
      <c r="I101" s="95">
        <f t="shared" si="10"/>
        <v>0</v>
      </c>
      <c r="J101" s="282" t="s">
        <v>114</v>
      </c>
      <c r="K101" s="77" t="s">
        <v>71</v>
      </c>
      <c r="L101" s="139">
        <v>2800</v>
      </c>
      <c r="M101" s="95">
        <v>70</v>
      </c>
      <c r="N101" s="78">
        <f t="shared" si="11"/>
        <v>196000</v>
      </c>
      <c r="O101" s="95">
        <f t="shared" si="12"/>
        <v>196000</v>
      </c>
      <c r="P101" s="289">
        <v>1600</v>
      </c>
    </row>
    <row r="102" customFormat="1" spans="1:16">
      <c r="A102" s="143">
        <v>66</v>
      </c>
      <c r="B102" s="95"/>
      <c r="C102" s="115" t="s">
        <v>115</v>
      </c>
      <c r="D102" s="92"/>
      <c r="E102" s="114"/>
      <c r="F102" s="77" t="s">
        <v>32</v>
      </c>
      <c r="G102" s="94">
        <v>3</v>
      </c>
      <c r="H102" s="77">
        <v>35000</v>
      </c>
      <c r="I102" s="95">
        <f t="shared" si="10"/>
        <v>105000</v>
      </c>
      <c r="J102" s="282" t="s">
        <v>92</v>
      </c>
      <c r="K102" s="77" t="s">
        <v>69</v>
      </c>
      <c r="L102" s="140">
        <v>2800</v>
      </c>
      <c r="M102" s="95">
        <v>190</v>
      </c>
      <c r="N102" s="78">
        <f t="shared" si="11"/>
        <v>532000</v>
      </c>
      <c r="O102" s="95">
        <f t="shared" si="12"/>
        <v>637000</v>
      </c>
      <c r="P102" s="121"/>
    </row>
    <row r="103" customFormat="1" spans="1:16">
      <c r="A103" s="122"/>
      <c r="B103" s="95"/>
      <c r="C103" s="115"/>
      <c r="D103" s="92"/>
      <c r="E103" s="114"/>
      <c r="F103" s="77" t="s">
        <v>35</v>
      </c>
      <c r="G103" s="95">
        <v>1</v>
      </c>
      <c r="H103" s="95">
        <v>45000</v>
      </c>
      <c r="I103" s="95">
        <f t="shared" si="10"/>
        <v>45000</v>
      </c>
      <c r="J103" s="282" t="s">
        <v>98</v>
      </c>
      <c r="K103" s="77" t="s">
        <v>71</v>
      </c>
      <c r="L103" s="139">
        <v>3600</v>
      </c>
      <c r="M103" s="95">
        <v>100</v>
      </c>
      <c r="N103" s="78">
        <f t="shared" si="11"/>
        <v>360000</v>
      </c>
      <c r="O103" s="95">
        <f t="shared" si="12"/>
        <v>405000</v>
      </c>
      <c r="P103" s="121"/>
    </row>
    <row r="104" customFormat="1" spans="1:16">
      <c r="A104" s="122"/>
      <c r="B104" s="95"/>
      <c r="C104" s="115"/>
      <c r="D104" s="92"/>
      <c r="E104" s="114"/>
      <c r="F104" s="77"/>
      <c r="G104" s="94"/>
      <c r="H104" s="95"/>
      <c r="I104" s="95">
        <f t="shared" si="10"/>
        <v>0</v>
      </c>
      <c r="J104" s="282" t="s">
        <v>82</v>
      </c>
      <c r="K104" s="77" t="s">
        <v>69</v>
      </c>
      <c r="L104" s="139">
        <v>1800</v>
      </c>
      <c r="M104" s="95">
        <v>135</v>
      </c>
      <c r="N104" s="78">
        <f t="shared" si="11"/>
        <v>243000</v>
      </c>
      <c r="O104" s="95">
        <f t="shared" si="12"/>
        <v>243000</v>
      </c>
      <c r="P104" s="121"/>
    </row>
    <row r="105" customFormat="1" spans="1:16">
      <c r="A105" s="122"/>
      <c r="B105" s="95"/>
      <c r="C105" s="115"/>
      <c r="D105" s="92"/>
      <c r="E105" s="114"/>
      <c r="F105" s="77"/>
      <c r="G105" s="94"/>
      <c r="H105" s="95"/>
      <c r="I105" s="95">
        <f t="shared" si="10"/>
        <v>0</v>
      </c>
      <c r="J105" s="282" t="s">
        <v>72</v>
      </c>
      <c r="K105" s="77" t="s">
        <v>69</v>
      </c>
      <c r="L105" s="139">
        <v>280</v>
      </c>
      <c r="M105" s="95">
        <v>130</v>
      </c>
      <c r="N105" s="78">
        <f t="shared" si="11"/>
        <v>36400</v>
      </c>
      <c r="O105" s="95">
        <f t="shared" si="12"/>
        <v>36400</v>
      </c>
      <c r="P105" s="121"/>
    </row>
    <row r="106" customFormat="1" spans="1:16">
      <c r="A106" s="143">
        <v>70</v>
      </c>
      <c r="B106" s="95"/>
      <c r="C106" s="115" t="s">
        <v>116</v>
      </c>
      <c r="D106" s="92"/>
      <c r="E106" s="114"/>
      <c r="F106" s="77" t="s">
        <v>32</v>
      </c>
      <c r="G106" s="94">
        <v>3</v>
      </c>
      <c r="H106" s="77">
        <v>35000</v>
      </c>
      <c r="I106" s="95">
        <f t="shared" si="10"/>
        <v>105000</v>
      </c>
      <c r="J106" s="282" t="s">
        <v>103</v>
      </c>
      <c r="K106" s="77" t="s">
        <v>69</v>
      </c>
      <c r="L106" s="140">
        <v>3200</v>
      </c>
      <c r="M106" s="95">
        <v>170</v>
      </c>
      <c r="N106" s="78">
        <f t="shared" si="11"/>
        <v>544000</v>
      </c>
      <c r="O106" s="95">
        <f t="shared" si="12"/>
        <v>649000</v>
      </c>
      <c r="P106" s="121"/>
    </row>
    <row r="107" customFormat="1" spans="1:16">
      <c r="A107" s="143"/>
      <c r="B107" s="95"/>
      <c r="C107" s="115"/>
      <c r="D107" s="92"/>
      <c r="E107" s="114"/>
      <c r="F107" s="77" t="s">
        <v>35</v>
      </c>
      <c r="G107" s="95">
        <v>1</v>
      </c>
      <c r="H107" s="95">
        <v>45000</v>
      </c>
      <c r="I107" s="95">
        <f t="shared" si="10"/>
        <v>45000</v>
      </c>
      <c r="J107" s="282" t="s">
        <v>82</v>
      </c>
      <c r="K107" s="77" t="s">
        <v>69</v>
      </c>
      <c r="L107" s="140">
        <v>1600</v>
      </c>
      <c r="M107" s="95">
        <v>135</v>
      </c>
      <c r="N107" s="78">
        <f t="shared" si="11"/>
        <v>216000</v>
      </c>
      <c r="O107" s="95">
        <f t="shared" si="12"/>
        <v>261000</v>
      </c>
      <c r="P107" s="121"/>
    </row>
    <row r="108" customFormat="1" spans="1:16">
      <c r="A108" s="122"/>
      <c r="B108" s="95"/>
      <c r="C108" s="115"/>
      <c r="D108" s="92"/>
      <c r="E108" s="114"/>
      <c r="F108" s="77"/>
      <c r="G108" s="94"/>
      <c r="H108" s="95"/>
      <c r="I108" s="95">
        <f t="shared" si="10"/>
        <v>0</v>
      </c>
      <c r="J108" s="282" t="s">
        <v>97</v>
      </c>
      <c r="K108" s="77" t="s">
        <v>69</v>
      </c>
      <c r="L108" s="139">
        <v>480</v>
      </c>
      <c r="M108" s="95">
        <v>1250</v>
      </c>
      <c r="N108" s="78">
        <f t="shared" si="11"/>
        <v>600000</v>
      </c>
      <c r="O108" s="95">
        <f t="shared" si="12"/>
        <v>600000</v>
      </c>
      <c r="P108" s="121"/>
    </row>
    <row r="109" spans="1:17">
      <c r="A109" s="122"/>
      <c r="B109" s="95"/>
      <c r="C109" s="115"/>
      <c r="D109" s="92"/>
      <c r="E109" s="114"/>
      <c r="F109" s="77"/>
      <c r="G109" s="94"/>
      <c r="H109" s="95"/>
      <c r="I109" s="95">
        <f t="shared" si="10"/>
        <v>0</v>
      </c>
      <c r="J109" s="282" t="s">
        <v>72</v>
      </c>
      <c r="K109" s="77" t="s">
        <v>69</v>
      </c>
      <c r="L109" s="139">
        <v>320</v>
      </c>
      <c r="M109" s="95">
        <v>130</v>
      </c>
      <c r="N109" s="78">
        <f t="shared" si="11"/>
        <v>41600</v>
      </c>
      <c r="O109" s="95">
        <f t="shared" si="12"/>
        <v>41600</v>
      </c>
      <c r="P109" s="121"/>
      <c r="Q109" s="136"/>
    </row>
    <row r="110" customFormat="1" spans="1:16">
      <c r="A110" s="143">
        <v>74</v>
      </c>
      <c r="B110" s="95"/>
      <c r="C110" s="115" t="s">
        <v>117</v>
      </c>
      <c r="D110" s="92"/>
      <c r="E110" s="114"/>
      <c r="F110" s="77" t="s">
        <v>32</v>
      </c>
      <c r="G110" s="94">
        <v>3</v>
      </c>
      <c r="H110" s="77">
        <v>35000</v>
      </c>
      <c r="I110" s="95">
        <f t="shared" si="10"/>
        <v>105000</v>
      </c>
      <c r="J110" s="95" t="s">
        <v>81</v>
      </c>
      <c r="K110" s="77" t="s">
        <v>69</v>
      </c>
      <c r="L110" s="140">
        <v>1600</v>
      </c>
      <c r="M110" s="95">
        <v>200</v>
      </c>
      <c r="N110" s="78">
        <f t="shared" si="11"/>
        <v>320000</v>
      </c>
      <c r="O110" s="95">
        <f t="shared" si="12"/>
        <v>425000</v>
      </c>
      <c r="P110" s="121"/>
    </row>
    <row r="111" customFormat="1" spans="1:16">
      <c r="A111" s="122"/>
      <c r="B111" s="95"/>
      <c r="C111" s="115"/>
      <c r="D111" s="92"/>
      <c r="E111" s="114"/>
      <c r="F111" s="77" t="s">
        <v>35</v>
      </c>
      <c r="G111" s="95">
        <v>1</v>
      </c>
      <c r="H111" s="95">
        <v>45000</v>
      </c>
      <c r="I111" s="95">
        <f t="shared" si="10"/>
        <v>45000</v>
      </c>
      <c r="J111" s="95" t="s">
        <v>118</v>
      </c>
      <c r="K111" s="77" t="s">
        <v>71</v>
      </c>
      <c r="L111" s="139">
        <v>3200</v>
      </c>
      <c r="M111" s="95">
        <v>100</v>
      </c>
      <c r="N111" s="78">
        <f t="shared" si="11"/>
        <v>320000</v>
      </c>
      <c r="O111" s="95">
        <f t="shared" si="12"/>
        <v>365000</v>
      </c>
      <c r="P111" s="121"/>
    </row>
    <row r="112" customFormat="1" spans="1:16">
      <c r="A112" s="122"/>
      <c r="B112" s="95"/>
      <c r="C112" s="115"/>
      <c r="D112" s="92"/>
      <c r="E112" s="114"/>
      <c r="F112" s="77"/>
      <c r="G112" s="94"/>
      <c r="H112" s="95"/>
      <c r="I112" s="95">
        <f t="shared" si="10"/>
        <v>0</v>
      </c>
      <c r="J112" s="95" t="s">
        <v>82</v>
      </c>
      <c r="K112" s="77" t="s">
        <v>69</v>
      </c>
      <c r="L112" s="139">
        <v>1600</v>
      </c>
      <c r="M112" s="95">
        <v>135</v>
      </c>
      <c r="N112" s="78">
        <f t="shared" si="11"/>
        <v>216000</v>
      </c>
      <c r="O112" s="95">
        <f t="shared" si="12"/>
        <v>216000</v>
      </c>
      <c r="P112" s="121"/>
    </row>
    <row r="113" customFormat="1" spans="1:16">
      <c r="A113" s="122"/>
      <c r="B113" s="95"/>
      <c r="C113" s="115"/>
      <c r="D113" s="92"/>
      <c r="E113" s="114"/>
      <c r="F113" s="77"/>
      <c r="G113" s="94"/>
      <c r="H113" s="95"/>
      <c r="I113" s="95">
        <f t="shared" si="10"/>
        <v>0</v>
      </c>
      <c r="J113" s="95" t="s">
        <v>72</v>
      </c>
      <c r="K113" s="77" t="s">
        <v>69</v>
      </c>
      <c r="L113" s="139">
        <v>320</v>
      </c>
      <c r="M113" s="95">
        <v>130</v>
      </c>
      <c r="N113" s="78">
        <f t="shared" si="11"/>
        <v>41600</v>
      </c>
      <c r="O113" s="95">
        <f t="shared" si="12"/>
        <v>41600</v>
      </c>
      <c r="P113" s="141"/>
    </row>
    <row r="114" customFormat="1" spans="1:16">
      <c r="A114" s="122"/>
      <c r="B114" s="95"/>
      <c r="C114" s="115"/>
      <c r="D114" s="92"/>
      <c r="E114" s="114"/>
      <c r="F114" s="77"/>
      <c r="G114" s="94"/>
      <c r="H114" s="95"/>
      <c r="I114" s="95">
        <f t="shared" si="10"/>
        <v>0</v>
      </c>
      <c r="J114" s="95" t="s">
        <v>113</v>
      </c>
      <c r="K114" s="77" t="s">
        <v>71</v>
      </c>
      <c r="L114" s="139">
        <v>499.996</v>
      </c>
      <c r="M114" s="95">
        <v>140</v>
      </c>
      <c r="N114" s="78">
        <f t="shared" si="11"/>
        <v>69999.44</v>
      </c>
      <c r="O114" s="95">
        <f t="shared" si="12"/>
        <v>69999.44</v>
      </c>
      <c r="P114" s="141"/>
    </row>
    <row r="115" customFormat="1" spans="1:16">
      <c r="A115" s="143">
        <v>78</v>
      </c>
      <c r="B115" s="95"/>
      <c r="C115" s="115" t="s">
        <v>119</v>
      </c>
      <c r="D115" s="92"/>
      <c r="E115" s="114"/>
      <c r="F115" s="77" t="s">
        <v>32</v>
      </c>
      <c r="G115" s="94">
        <v>3</v>
      </c>
      <c r="H115" s="77">
        <v>35000</v>
      </c>
      <c r="I115" s="95">
        <f t="shared" si="10"/>
        <v>105000</v>
      </c>
      <c r="J115" s="95" t="s">
        <v>92</v>
      </c>
      <c r="K115" s="77" t="s">
        <v>69</v>
      </c>
      <c r="L115" s="140">
        <v>3200</v>
      </c>
      <c r="M115" s="95">
        <v>190</v>
      </c>
      <c r="N115" s="78">
        <f t="shared" si="11"/>
        <v>608000</v>
      </c>
      <c r="O115" s="95">
        <f t="shared" si="12"/>
        <v>713000</v>
      </c>
      <c r="P115" s="141"/>
    </row>
    <row r="116" customFormat="1" spans="1:16">
      <c r="A116" s="122"/>
      <c r="B116" s="95"/>
      <c r="C116" s="115"/>
      <c r="D116" s="92"/>
      <c r="E116" s="114"/>
      <c r="F116" s="77" t="s">
        <v>35</v>
      </c>
      <c r="G116" s="95">
        <v>1</v>
      </c>
      <c r="H116" s="95">
        <v>45000</v>
      </c>
      <c r="I116" s="95">
        <f t="shared" si="10"/>
        <v>45000</v>
      </c>
      <c r="J116" s="95" t="s">
        <v>98</v>
      </c>
      <c r="K116" s="77" t="s">
        <v>71</v>
      </c>
      <c r="L116" s="139">
        <v>2000</v>
      </c>
      <c r="M116" s="95">
        <v>100</v>
      </c>
      <c r="N116" s="78">
        <f t="shared" si="11"/>
        <v>200000</v>
      </c>
      <c r="O116" s="95">
        <f t="shared" si="12"/>
        <v>245000</v>
      </c>
      <c r="P116" s="141"/>
    </row>
    <row r="117" customFormat="1" spans="1:16">
      <c r="A117" s="122"/>
      <c r="B117" s="95"/>
      <c r="C117" s="115"/>
      <c r="D117" s="92"/>
      <c r="E117" s="114"/>
      <c r="F117" s="77"/>
      <c r="G117" s="94"/>
      <c r="H117" s="95"/>
      <c r="I117" s="95"/>
      <c r="J117" s="95" t="s">
        <v>82</v>
      </c>
      <c r="K117" s="77" t="s">
        <v>69</v>
      </c>
      <c r="L117" s="139">
        <v>1000</v>
      </c>
      <c r="M117" s="95">
        <v>135</v>
      </c>
      <c r="N117" s="78">
        <f t="shared" si="11"/>
        <v>135000</v>
      </c>
      <c r="O117" s="95">
        <f t="shared" si="12"/>
        <v>135000</v>
      </c>
      <c r="P117" s="141"/>
    </row>
    <row r="118" customFormat="1" spans="1:16">
      <c r="A118" s="122"/>
      <c r="B118" s="95"/>
      <c r="C118" s="115"/>
      <c r="D118" s="92"/>
      <c r="E118" s="114"/>
      <c r="F118" s="77"/>
      <c r="G118" s="94"/>
      <c r="H118" s="95"/>
      <c r="I118" s="95"/>
      <c r="J118" s="95" t="s">
        <v>72</v>
      </c>
      <c r="K118" s="77" t="s">
        <v>69</v>
      </c>
      <c r="L118" s="139">
        <v>320</v>
      </c>
      <c r="M118" s="95">
        <v>130</v>
      </c>
      <c r="N118" s="78">
        <f t="shared" si="11"/>
        <v>41600</v>
      </c>
      <c r="O118" s="95">
        <f t="shared" si="12"/>
        <v>41600</v>
      </c>
      <c r="P118" s="141"/>
    </row>
    <row r="119" customFormat="1" spans="1:16">
      <c r="A119" s="43">
        <v>82</v>
      </c>
      <c r="B119" s="23"/>
      <c r="C119" s="24" t="s">
        <v>120</v>
      </c>
      <c r="D119" s="25"/>
      <c r="E119" s="26"/>
      <c r="F119" s="27" t="s">
        <v>32</v>
      </c>
      <c r="G119" s="98">
        <v>3</v>
      </c>
      <c r="H119" s="77">
        <v>35000</v>
      </c>
      <c r="I119" s="95">
        <f>G119*H119</f>
        <v>105000</v>
      </c>
      <c r="J119" s="95" t="s">
        <v>100</v>
      </c>
      <c r="K119" s="77" t="s">
        <v>69</v>
      </c>
      <c r="L119" s="140">
        <v>400</v>
      </c>
      <c r="M119" s="95">
        <v>320</v>
      </c>
      <c r="N119" s="78">
        <f t="shared" ref="N119:N135" si="13">L119*M119</f>
        <v>128000</v>
      </c>
      <c r="O119" s="95">
        <f t="shared" ref="O119:O135" si="14">I119+N119</f>
        <v>233000</v>
      </c>
      <c r="P119" s="141"/>
    </row>
    <row r="120" customFormat="1" spans="1:16">
      <c r="A120" s="40"/>
      <c r="B120" s="23"/>
      <c r="C120" s="24"/>
      <c r="D120" s="25"/>
      <c r="E120" s="26"/>
      <c r="F120" s="77" t="s">
        <v>35</v>
      </c>
      <c r="G120" s="95">
        <v>1</v>
      </c>
      <c r="H120" s="95">
        <v>45000</v>
      </c>
      <c r="I120" s="95">
        <f>G120*H120</f>
        <v>45000</v>
      </c>
      <c r="J120" s="23" t="s">
        <v>98</v>
      </c>
      <c r="K120" s="27" t="s">
        <v>71</v>
      </c>
      <c r="L120" s="32">
        <v>2000</v>
      </c>
      <c r="M120" s="23">
        <v>100</v>
      </c>
      <c r="N120" s="78">
        <f t="shared" si="13"/>
        <v>200000</v>
      </c>
      <c r="O120" s="95">
        <f t="shared" si="14"/>
        <v>245000</v>
      </c>
      <c r="P120" s="141"/>
    </row>
    <row r="121" customFormat="1" spans="1:16">
      <c r="A121" s="40"/>
      <c r="B121" s="23"/>
      <c r="C121" s="24"/>
      <c r="D121" s="25"/>
      <c r="E121" s="26"/>
      <c r="F121" s="27"/>
      <c r="G121" s="98"/>
      <c r="H121" s="23"/>
      <c r="I121" s="95"/>
      <c r="J121" s="23" t="s">
        <v>82</v>
      </c>
      <c r="K121" s="27" t="s">
        <v>69</v>
      </c>
      <c r="L121" s="32">
        <v>1000</v>
      </c>
      <c r="M121" s="23">
        <v>135</v>
      </c>
      <c r="N121" s="78">
        <f t="shared" si="13"/>
        <v>135000</v>
      </c>
      <c r="O121" s="95">
        <f t="shared" si="14"/>
        <v>135000</v>
      </c>
      <c r="P121" s="141"/>
    </row>
    <row r="122" customFormat="1" spans="1:16">
      <c r="A122" s="40"/>
      <c r="B122" s="23"/>
      <c r="C122" s="24"/>
      <c r="D122" s="25"/>
      <c r="E122" s="26"/>
      <c r="F122" s="27"/>
      <c r="G122" s="98"/>
      <c r="H122" s="23"/>
      <c r="I122" s="95"/>
      <c r="J122" s="23" t="s">
        <v>72</v>
      </c>
      <c r="K122" s="27" t="s">
        <v>69</v>
      </c>
      <c r="L122" s="32">
        <v>320</v>
      </c>
      <c r="M122" s="23">
        <v>130</v>
      </c>
      <c r="N122" s="78">
        <f t="shared" si="13"/>
        <v>41600</v>
      </c>
      <c r="O122" s="95">
        <f t="shared" si="14"/>
        <v>41600</v>
      </c>
      <c r="P122" s="141"/>
    </row>
    <row r="123" spans="1:17">
      <c r="A123" s="40"/>
      <c r="B123" s="23"/>
      <c r="C123" s="24"/>
      <c r="D123" s="25"/>
      <c r="E123" s="26"/>
      <c r="F123" s="27"/>
      <c r="G123" s="98"/>
      <c r="H123" s="23"/>
      <c r="I123" s="95"/>
      <c r="J123" s="23" t="s">
        <v>114</v>
      </c>
      <c r="K123" s="27" t="s">
        <v>71</v>
      </c>
      <c r="L123" s="32">
        <v>3200</v>
      </c>
      <c r="M123" s="23">
        <v>70</v>
      </c>
      <c r="N123" s="78">
        <f t="shared" si="13"/>
        <v>224000</v>
      </c>
      <c r="O123" s="95">
        <f t="shared" si="14"/>
        <v>224000</v>
      </c>
      <c r="P123" s="141"/>
      <c r="Q123" s="136"/>
    </row>
    <row r="124" customFormat="1" spans="1:16">
      <c r="A124" s="43">
        <v>86</v>
      </c>
      <c r="B124" s="23"/>
      <c r="C124" s="24" t="s">
        <v>121</v>
      </c>
      <c r="D124" s="25"/>
      <c r="E124" s="26"/>
      <c r="F124" s="27" t="s">
        <v>32</v>
      </c>
      <c r="G124" s="98">
        <v>3</v>
      </c>
      <c r="H124" s="77">
        <v>35000</v>
      </c>
      <c r="I124" s="95">
        <f t="shared" ref="I124:I129" si="15">G124*H124</f>
        <v>105000</v>
      </c>
      <c r="J124" s="282" t="s">
        <v>81</v>
      </c>
      <c r="K124" s="27" t="s">
        <v>69</v>
      </c>
      <c r="L124" s="28">
        <v>1600</v>
      </c>
      <c r="M124" s="23">
        <v>200</v>
      </c>
      <c r="N124" s="78">
        <f t="shared" si="13"/>
        <v>320000</v>
      </c>
      <c r="O124" s="95">
        <f t="shared" si="14"/>
        <v>425000</v>
      </c>
      <c r="P124" s="121"/>
    </row>
    <row r="125" customFormat="1" spans="1:16">
      <c r="A125" s="40"/>
      <c r="B125" s="23"/>
      <c r="C125" s="24"/>
      <c r="D125" s="25"/>
      <c r="E125" s="26"/>
      <c r="F125" s="77" t="s">
        <v>35</v>
      </c>
      <c r="G125" s="95">
        <v>1</v>
      </c>
      <c r="H125" s="95">
        <v>45000</v>
      </c>
      <c r="I125" s="95">
        <f t="shared" si="15"/>
        <v>45000</v>
      </c>
      <c r="J125" s="282" t="s">
        <v>103</v>
      </c>
      <c r="K125" s="27" t="s">
        <v>69</v>
      </c>
      <c r="L125" s="32">
        <v>3200</v>
      </c>
      <c r="M125" s="23">
        <v>170</v>
      </c>
      <c r="N125" s="78">
        <f t="shared" si="13"/>
        <v>544000</v>
      </c>
      <c r="O125" s="95">
        <f t="shared" si="14"/>
        <v>589000</v>
      </c>
      <c r="P125" s="121"/>
    </row>
    <row r="126" customFormat="1" spans="1:16">
      <c r="A126" s="40"/>
      <c r="B126" s="23"/>
      <c r="C126" s="24"/>
      <c r="D126" s="25"/>
      <c r="E126" s="26"/>
      <c r="F126" s="27"/>
      <c r="G126" s="98"/>
      <c r="H126" s="23"/>
      <c r="I126" s="95"/>
      <c r="J126" s="282" t="s">
        <v>82</v>
      </c>
      <c r="K126" s="27" t="s">
        <v>69</v>
      </c>
      <c r="L126" s="32">
        <v>1000</v>
      </c>
      <c r="M126" s="23">
        <v>135</v>
      </c>
      <c r="N126" s="78">
        <f t="shared" si="13"/>
        <v>135000</v>
      </c>
      <c r="O126" s="95">
        <f t="shared" si="14"/>
        <v>135000</v>
      </c>
      <c r="P126" s="121"/>
    </row>
    <row r="127" customFormat="1" spans="1:16">
      <c r="A127" s="40"/>
      <c r="B127" s="23"/>
      <c r="C127" s="24"/>
      <c r="D127" s="25"/>
      <c r="E127" s="26"/>
      <c r="F127" s="27"/>
      <c r="G127" s="98"/>
      <c r="H127" s="23"/>
      <c r="I127" s="95"/>
      <c r="J127" s="282" t="s">
        <v>72</v>
      </c>
      <c r="K127" s="27" t="s">
        <v>69</v>
      </c>
      <c r="L127" s="32">
        <v>320</v>
      </c>
      <c r="M127" s="23">
        <v>130</v>
      </c>
      <c r="N127" s="78">
        <f t="shared" si="13"/>
        <v>41600</v>
      </c>
      <c r="O127" s="95">
        <f t="shared" si="14"/>
        <v>41600</v>
      </c>
      <c r="P127" s="121"/>
    </row>
    <row r="128" customFormat="1" spans="1:16">
      <c r="A128" s="143">
        <v>90</v>
      </c>
      <c r="B128" s="95"/>
      <c r="C128" s="115" t="s">
        <v>122</v>
      </c>
      <c r="D128" s="92"/>
      <c r="E128" s="114"/>
      <c r="F128" s="77" t="s">
        <v>32</v>
      </c>
      <c r="G128" s="94">
        <v>3</v>
      </c>
      <c r="H128" s="77">
        <v>35000</v>
      </c>
      <c r="I128" s="95">
        <f t="shared" si="15"/>
        <v>105000</v>
      </c>
      <c r="J128" s="282" t="s">
        <v>92</v>
      </c>
      <c r="K128" s="77" t="s">
        <v>69</v>
      </c>
      <c r="L128" s="140">
        <v>1000</v>
      </c>
      <c r="M128" s="95">
        <v>190</v>
      </c>
      <c r="N128" s="78">
        <f t="shared" si="13"/>
        <v>190000</v>
      </c>
      <c r="O128" s="95">
        <f t="shared" si="14"/>
        <v>295000</v>
      </c>
      <c r="P128" s="121"/>
    </row>
    <row r="129" customFormat="1" spans="1:16">
      <c r="A129" s="122"/>
      <c r="B129" s="95"/>
      <c r="C129" s="115"/>
      <c r="D129" s="92"/>
      <c r="E129" s="114"/>
      <c r="F129" s="77" t="s">
        <v>35</v>
      </c>
      <c r="G129" s="95">
        <v>1</v>
      </c>
      <c r="H129" s="95">
        <v>45000</v>
      </c>
      <c r="I129" s="95">
        <f t="shared" si="15"/>
        <v>45000</v>
      </c>
      <c r="J129" s="282" t="s">
        <v>123</v>
      </c>
      <c r="K129" s="77" t="s">
        <v>69</v>
      </c>
      <c r="L129" s="139">
        <v>1800</v>
      </c>
      <c r="M129" s="95">
        <v>350</v>
      </c>
      <c r="N129" s="78">
        <f t="shared" si="13"/>
        <v>630000</v>
      </c>
      <c r="O129" s="95">
        <f t="shared" si="14"/>
        <v>675000</v>
      </c>
      <c r="P129" s="141"/>
    </row>
    <row r="130" customFormat="1" spans="1:16">
      <c r="A130" s="122"/>
      <c r="B130" s="95"/>
      <c r="C130" s="115"/>
      <c r="D130" s="92"/>
      <c r="E130" s="114"/>
      <c r="F130" s="77"/>
      <c r="G130" s="94"/>
      <c r="H130" s="95"/>
      <c r="I130" s="95"/>
      <c r="J130" s="282" t="s">
        <v>82</v>
      </c>
      <c r="K130" s="77" t="s">
        <v>69</v>
      </c>
      <c r="L130" s="139">
        <v>1000</v>
      </c>
      <c r="M130" s="95">
        <v>135</v>
      </c>
      <c r="N130" s="78">
        <f t="shared" si="13"/>
        <v>135000</v>
      </c>
      <c r="O130" s="95">
        <f t="shared" si="14"/>
        <v>135000</v>
      </c>
      <c r="P130" s="141"/>
    </row>
    <row r="131" customFormat="1" spans="1:16">
      <c r="A131" s="122"/>
      <c r="B131" s="95"/>
      <c r="C131" s="115"/>
      <c r="D131" s="92"/>
      <c r="E131" s="114"/>
      <c r="F131" s="77"/>
      <c r="G131" s="94"/>
      <c r="H131" s="95"/>
      <c r="I131" s="95"/>
      <c r="J131" s="282" t="s">
        <v>72</v>
      </c>
      <c r="K131" s="77" t="s">
        <v>69</v>
      </c>
      <c r="L131" s="139">
        <v>320</v>
      </c>
      <c r="M131" s="95">
        <v>130</v>
      </c>
      <c r="N131" s="78">
        <f t="shared" si="13"/>
        <v>41600</v>
      </c>
      <c r="O131" s="95">
        <f t="shared" si="14"/>
        <v>41600</v>
      </c>
      <c r="P131" s="141"/>
    </row>
    <row r="132" customFormat="1" spans="1:16">
      <c r="A132" s="143">
        <v>94</v>
      </c>
      <c r="B132" s="95"/>
      <c r="C132" s="115" t="s">
        <v>124</v>
      </c>
      <c r="D132" s="92"/>
      <c r="E132" s="114"/>
      <c r="F132" s="77" t="s">
        <v>32</v>
      </c>
      <c r="G132" s="94">
        <v>3</v>
      </c>
      <c r="H132" s="77">
        <v>35000</v>
      </c>
      <c r="I132" s="95">
        <f>G132*H132</f>
        <v>105000</v>
      </c>
      <c r="J132" s="282" t="s">
        <v>98</v>
      </c>
      <c r="K132" s="77" t="s">
        <v>71</v>
      </c>
      <c r="L132" s="139">
        <v>1000</v>
      </c>
      <c r="M132" s="95">
        <v>100</v>
      </c>
      <c r="N132" s="78">
        <f t="shared" si="13"/>
        <v>100000</v>
      </c>
      <c r="O132" s="95">
        <f t="shared" si="14"/>
        <v>205000</v>
      </c>
      <c r="P132" s="141"/>
    </row>
    <row r="133" customFormat="1" spans="1:16">
      <c r="A133" s="122"/>
      <c r="B133" s="95"/>
      <c r="C133" s="119"/>
      <c r="D133" s="117"/>
      <c r="E133" s="118"/>
      <c r="F133" s="77" t="s">
        <v>35</v>
      </c>
      <c r="G133" s="95">
        <v>1</v>
      </c>
      <c r="H133" s="77">
        <v>45000</v>
      </c>
      <c r="I133" s="95">
        <f>G133*H133</f>
        <v>45000</v>
      </c>
      <c r="J133" s="282" t="s">
        <v>82</v>
      </c>
      <c r="K133" s="77" t="s">
        <v>69</v>
      </c>
      <c r="L133" s="139">
        <v>1000</v>
      </c>
      <c r="M133" s="95">
        <v>135</v>
      </c>
      <c r="N133" s="78">
        <f t="shared" si="13"/>
        <v>135000</v>
      </c>
      <c r="O133" s="95">
        <f t="shared" si="14"/>
        <v>180000</v>
      </c>
      <c r="P133" s="141"/>
    </row>
    <row r="134" customFormat="1" spans="1:17">
      <c r="A134" s="122"/>
      <c r="B134" s="95"/>
      <c r="C134" s="119"/>
      <c r="D134" s="117"/>
      <c r="E134" s="118"/>
      <c r="F134" s="77"/>
      <c r="G134" s="94"/>
      <c r="H134" s="95"/>
      <c r="I134" s="95"/>
      <c r="J134" s="282" t="s">
        <v>72</v>
      </c>
      <c r="K134" s="77" t="s">
        <v>69</v>
      </c>
      <c r="L134" s="139">
        <v>320</v>
      </c>
      <c r="M134" s="95">
        <v>130</v>
      </c>
      <c r="N134" s="78">
        <f t="shared" si="13"/>
        <v>41600</v>
      </c>
      <c r="O134" s="95">
        <f t="shared" si="14"/>
        <v>41600</v>
      </c>
      <c r="P134" s="304" t="s">
        <v>125</v>
      </c>
      <c r="Q134" s="309">
        <f>SUM(N33:N134)-N81-N60-N56-N55-N53-N52-N51</f>
        <v>15468998.88</v>
      </c>
    </row>
    <row r="135" spans="1:17">
      <c r="A135" s="122"/>
      <c r="B135" s="95"/>
      <c r="C135" s="119"/>
      <c r="D135" s="117"/>
      <c r="E135" s="118"/>
      <c r="F135" s="77"/>
      <c r="G135" s="94"/>
      <c r="H135" s="95"/>
      <c r="I135" s="95"/>
      <c r="J135" s="282" t="s">
        <v>126</v>
      </c>
      <c r="K135" s="77" t="s">
        <v>34</v>
      </c>
      <c r="L135" s="139">
        <f>21*3</f>
        <v>63</v>
      </c>
      <c r="M135" s="95">
        <v>8000</v>
      </c>
      <c r="N135" s="78">
        <f t="shared" si="13"/>
        <v>504000</v>
      </c>
      <c r="O135" s="95">
        <f t="shared" si="14"/>
        <v>504000</v>
      </c>
      <c r="P135" s="141"/>
      <c r="Q135" s="136"/>
    </row>
    <row r="136" spans="1:17">
      <c r="A136" s="146"/>
      <c r="B136" s="113"/>
      <c r="C136" s="147" t="s">
        <v>127</v>
      </c>
      <c r="D136" s="148"/>
      <c r="E136" s="149"/>
      <c r="F136" s="146"/>
      <c r="G136" s="150"/>
      <c r="H136" s="151"/>
      <c r="I136" s="113">
        <f>SUM(I33:I135)</f>
        <v>12245000</v>
      </c>
      <c r="J136" s="192"/>
      <c r="K136" s="85"/>
      <c r="L136" s="193"/>
      <c r="M136" s="85"/>
      <c r="N136" s="113">
        <f>SUM(N33:N135)</f>
        <v>35252998.88</v>
      </c>
      <c r="O136" s="113">
        <f>SUM(O33:O135)</f>
        <v>47497998.88</v>
      </c>
      <c r="P136" s="141"/>
      <c r="Q136" s="136"/>
    </row>
    <row r="137" customFormat="1" spans="1:16">
      <c r="A137" s="152">
        <v>120</v>
      </c>
      <c r="B137" s="153" t="s">
        <v>128</v>
      </c>
      <c r="C137" s="154" t="s">
        <v>129</v>
      </c>
      <c r="D137" s="34"/>
      <c r="E137" s="35"/>
      <c r="F137" s="27"/>
      <c r="G137" s="98"/>
      <c r="H137" s="23"/>
      <c r="I137" s="23">
        <v>0</v>
      </c>
      <c r="J137" s="23"/>
      <c r="K137" s="27"/>
      <c r="L137" s="28"/>
      <c r="M137" s="23"/>
      <c r="N137" s="21">
        <v>0</v>
      </c>
      <c r="O137" s="23"/>
      <c r="P137" s="141"/>
    </row>
    <row r="138" customFormat="1" spans="1:16">
      <c r="A138" s="27"/>
      <c r="B138" s="23">
        <v>1</v>
      </c>
      <c r="C138" s="33" t="s">
        <v>130</v>
      </c>
      <c r="D138" s="34"/>
      <c r="E138" s="35"/>
      <c r="F138" s="27" t="s">
        <v>32</v>
      </c>
      <c r="G138" s="98">
        <f>5*3</f>
        <v>15</v>
      </c>
      <c r="H138" s="77">
        <v>35000</v>
      </c>
      <c r="I138" s="23">
        <f t="shared" ref="I138:I141" si="16">G138*H138</f>
        <v>525000</v>
      </c>
      <c r="J138" s="23" t="s">
        <v>131</v>
      </c>
      <c r="K138" s="23" t="s">
        <v>132</v>
      </c>
      <c r="L138" s="194">
        <f>25000/45</f>
        <v>555.555555555556</v>
      </c>
      <c r="M138" s="28">
        <v>1300</v>
      </c>
      <c r="N138" s="21">
        <f>L138*M138</f>
        <v>722222.222222222</v>
      </c>
      <c r="O138" s="23">
        <f t="shared" ref="O138:O142" si="17">I138+N138</f>
        <v>1247222.22222222</v>
      </c>
      <c r="P138" s="141"/>
    </row>
    <row r="139" customFormat="1" spans="1:16">
      <c r="A139" s="27"/>
      <c r="B139" s="23"/>
      <c r="C139" s="33"/>
      <c r="D139" s="34"/>
      <c r="E139" s="35"/>
      <c r="F139" s="27" t="s">
        <v>44</v>
      </c>
      <c r="G139" s="98">
        <f>7*3</f>
        <v>21</v>
      </c>
      <c r="H139" s="23">
        <v>25000</v>
      </c>
      <c r="I139" s="23">
        <f t="shared" si="16"/>
        <v>525000</v>
      </c>
      <c r="J139" s="23" t="s">
        <v>133</v>
      </c>
      <c r="K139" s="23" t="s">
        <v>95</v>
      </c>
      <c r="L139" s="194">
        <v>7</v>
      </c>
      <c r="M139" s="28">
        <v>15000</v>
      </c>
      <c r="N139" s="21">
        <f>L139*M139</f>
        <v>105000</v>
      </c>
      <c r="O139" s="23">
        <f t="shared" si="17"/>
        <v>630000</v>
      </c>
      <c r="P139" s="141"/>
    </row>
    <row r="140" customFormat="1" spans="1:16">
      <c r="A140" s="27"/>
      <c r="B140" s="23"/>
      <c r="C140" s="33"/>
      <c r="D140" s="34"/>
      <c r="E140" s="35"/>
      <c r="F140" s="27" t="s">
        <v>35</v>
      </c>
      <c r="G140" s="98">
        <v>3</v>
      </c>
      <c r="H140" s="23">
        <v>45000</v>
      </c>
      <c r="I140" s="23"/>
      <c r="J140" s="23"/>
      <c r="K140" s="190"/>
      <c r="L140" s="194"/>
      <c r="M140" s="28"/>
      <c r="N140" s="21"/>
      <c r="O140" s="23">
        <f t="shared" si="17"/>
        <v>0</v>
      </c>
      <c r="P140" s="141"/>
    </row>
    <row r="141" customFormat="1" spans="1:16">
      <c r="A141" s="27"/>
      <c r="B141" s="23">
        <v>2</v>
      </c>
      <c r="C141" s="33" t="s">
        <v>134</v>
      </c>
      <c r="D141" s="34"/>
      <c r="E141" s="35"/>
      <c r="F141" s="27" t="s">
        <v>43</v>
      </c>
      <c r="G141" s="98">
        <v>25000</v>
      </c>
      <c r="H141" s="23">
        <v>120</v>
      </c>
      <c r="I141" s="23">
        <f t="shared" si="16"/>
        <v>3000000</v>
      </c>
      <c r="J141" s="23"/>
      <c r="K141" s="27"/>
      <c r="L141" s="28"/>
      <c r="M141" s="23"/>
      <c r="N141" s="21">
        <v>0</v>
      </c>
      <c r="O141" s="23">
        <f t="shared" si="17"/>
        <v>3000000</v>
      </c>
      <c r="P141" s="141"/>
    </row>
    <row r="142" customFormat="1" spans="1:16">
      <c r="A142" s="27"/>
      <c r="B142" s="23"/>
      <c r="C142" s="33"/>
      <c r="D142" s="34"/>
      <c r="E142" s="35"/>
      <c r="F142" s="27"/>
      <c r="G142" s="98"/>
      <c r="H142" s="23"/>
      <c r="I142" s="23"/>
      <c r="J142" s="23"/>
      <c r="K142" s="27"/>
      <c r="L142" s="28"/>
      <c r="M142" s="23"/>
      <c r="N142" s="21"/>
      <c r="O142" s="23">
        <f t="shared" si="17"/>
        <v>0</v>
      </c>
      <c r="P142" s="121"/>
    </row>
    <row r="143" customFormat="1" spans="1:16">
      <c r="A143" s="155"/>
      <c r="B143" s="156"/>
      <c r="C143" s="157" t="s">
        <v>27</v>
      </c>
      <c r="D143" s="158"/>
      <c r="E143" s="159"/>
      <c r="F143" s="160"/>
      <c r="G143" s="161"/>
      <c r="H143" s="162"/>
      <c r="I143" s="162">
        <f>SUM(I138:I142)</f>
        <v>4050000</v>
      </c>
      <c r="J143" s="162"/>
      <c r="K143" s="162"/>
      <c r="L143" s="195"/>
      <c r="M143" s="162"/>
      <c r="N143" s="162">
        <f>SUM(N138:N142)</f>
        <v>827222.222222222</v>
      </c>
      <c r="O143" s="162">
        <f>SUM(O138:O142)</f>
        <v>4877222.22222222</v>
      </c>
      <c r="P143" s="196"/>
    </row>
    <row r="144" customFormat="1" spans="1:16">
      <c r="A144" s="27"/>
      <c r="B144" s="23"/>
      <c r="C144" s="163"/>
      <c r="D144" s="164"/>
      <c r="E144" s="165"/>
      <c r="F144" s="166"/>
      <c r="G144" s="167"/>
      <c r="H144" s="168"/>
      <c r="I144" s="168"/>
      <c r="J144" s="168"/>
      <c r="K144" s="168"/>
      <c r="L144" s="197"/>
      <c r="M144" s="168"/>
      <c r="N144" s="168"/>
      <c r="O144" s="168"/>
      <c r="P144" s="121"/>
    </row>
    <row r="145" customFormat="1" spans="1:16">
      <c r="A145" s="155"/>
      <c r="B145" s="156" t="s">
        <v>135</v>
      </c>
      <c r="C145" s="157" t="s">
        <v>136</v>
      </c>
      <c r="D145" s="158"/>
      <c r="E145" s="159"/>
      <c r="F145" s="160"/>
      <c r="G145" s="161"/>
      <c r="H145" s="162"/>
      <c r="I145" s="162"/>
      <c r="J145" s="162"/>
      <c r="K145" s="162"/>
      <c r="L145" s="195"/>
      <c r="M145" s="162"/>
      <c r="N145" s="162"/>
      <c r="O145" s="162"/>
      <c r="P145" s="121"/>
    </row>
    <row r="146" s="1" customFormat="1" spans="1:16">
      <c r="A146" s="27"/>
      <c r="B146" s="23"/>
      <c r="C146" s="163" t="s">
        <v>137</v>
      </c>
      <c r="D146" s="164"/>
      <c r="E146" s="165"/>
      <c r="F146" s="166" t="s">
        <v>138</v>
      </c>
      <c r="G146" s="167">
        <v>4</v>
      </c>
      <c r="H146" s="168">
        <f>2000000/4</f>
        <v>500000</v>
      </c>
      <c r="I146" s="168">
        <f>G146*H146</f>
        <v>2000000</v>
      </c>
      <c r="J146" s="168"/>
      <c r="K146" s="168"/>
      <c r="L146" s="197"/>
      <c r="M146" s="168"/>
      <c r="N146" s="168"/>
      <c r="O146" s="168">
        <f t="shared" ref="O146:O148" si="18">I146+N146</f>
        <v>2000000</v>
      </c>
      <c r="P146" s="39"/>
    </row>
    <row r="147" s="1" customFormat="1" spans="1:16">
      <c r="A147" s="27"/>
      <c r="B147" s="23"/>
      <c r="C147" s="163" t="s">
        <v>139</v>
      </c>
      <c r="D147" s="164"/>
      <c r="E147" s="165"/>
      <c r="F147" s="166" t="s">
        <v>138</v>
      </c>
      <c r="G147" s="167">
        <v>4</v>
      </c>
      <c r="H147" s="168">
        <f>400000/4</f>
        <v>100000</v>
      </c>
      <c r="I147" s="168">
        <f>G147*H147</f>
        <v>400000</v>
      </c>
      <c r="J147" s="168"/>
      <c r="K147" s="168"/>
      <c r="L147" s="197"/>
      <c r="M147" s="168"/>
      <c r="N147" s="168"/>
      <c r="O147" s="168">
        <f t="shared" si="18"/>
        <v>400000</v>
      </c>
      <c r="P147" s="39"/>
    </row>
    <row r="148" s="1" customFormat="1" spans="1:16">
      <c r="A148" s="27"/>
      <c r="B148" s="23"/>
      <c r="C148" s="163"/>
      <c r="D148" s="164"/>
      <c r="E148" s="165"/>
      <c r="F148" s="166"/>
      <c r="G148" s="167"/>
      <c r="H148" s="168"/>
      <c r="I148" s="168"/>
      <c r="J148" s="168"/>
      <c r="K148" s="168"/>
      <c r="L148" s="197"/>
      <c r="M148" s="168"/>
      <c r="N148" s="168"/>
      <c r="O148" s="168">
        <f t="shared" si="18"/>
        <v>0</v>
      </c>
      <c r="P148" s="39"/>
    </row>
    <row r="149" s="53" customFormat="1" spans="1:16">
      <c r="A149" s="169"/>
      <c r="B149" s="170"/>
      <c r="C149" s="171" t="s">
        <v>27</v>
      </c>
      <c r="D149" s="172"/>
      <c r="E149" s="173"/>
      <c r="F149" s="174"/>
      <c r="G149" s="175"/>
      <c r="H149" s="176"/>
      <c r="I149" s="176">
        <f>SUM(I146:I148)</f>
        <v>2400000</v>
      </c>
      <c r="J149" s="176"/>
      <c r="K149" s="176"/>
      <c r="L149" s="198"/>
      <c r="M149" s="176"/>
      <c r="N149" s="176"/>
      <c r="O149" s="176">
        <f>SUM(O146:O148)</f>
        <v>2400000</v>
      </c>
      <c r="P149" s="199"/>
    </row>
    <row r="150" customFormat="1" spans="1:16">
      <c r="A150" s="27"/>
      <c r="B150" s="23"/>
      <c r="C150" s="163"/>
      <c r="D150" s="164"/>
      <c r="E150" s="165"/>
      <c r="F150" s="166"/>
      <c r="G150" s="167"/>
      <c r="H150" s="168"/>
      <c r="I150" s="168"/>
      <c r="J150" s="168"/>
      <c r="K150" s="168"/>
      <c r="L150" s="197"/>
      <c r="M150" s="168"/>
      <c r="N150" s="168"/>
      <c r="O150" s="168"/>
      <c r="P150" s="121"/>
    </row>
    <row r="151" customFormat="1" spans="1:16">
      <c r="A151" s="177"/>
      <c r="B151" s="178"/>
      <c r="C151" s="179" t="s">
        <v>140</v>
      </c>
      <c r="D151" s="180"/>
      <c r="E151" s="181"/>
      <c r="F151" s="182"/>
      <c r="G151" s="183"/>
      <c r="H151" s="184"/>
      <c r="I151" s="184">
        <f>I9+I23+I30+I136+I143+I149</f>
        <v>37333333.3333333</v>
      </c>
      <c r="J151" s="184"/>
      <c r="K151" s="184"/>
      <c r="L151" s="184"/>
      <c r="M151" s="184"/>
      <c r="N151" s="184">
        <f>N9+N23+N30+N136+N143+N149</f>
        <v>99505221.1022222</v>
      </c>
      <c r="O151" s="184">
        <f>O9+O23+O30+O136+O143+O149</f>
        <v>136838554.435556</v>
      </c>
      <c r="P151" s="200">
        <f>O151-N25</f>
        <v>86838554.4355555</v>
      </c>
    </row>
    <row r="152" customFormat="1" spans="1:16">
      <c r="A152" s="185"/>
      <c r="B152" s="186"/>
      <c r="C152" s="187"/>
      <c r="D152" s="187"/>
      <c r="E152" s="187"/>
      <c r="F152" s="188"/>
      <c r="G152" s="189"/>
      <c r="H152" s="187"/>
      <c r="I152" s="187"/>
      <c r="J152" s="187"/>
      <c r="K152" s="187"/>
      <c r="L152" s="187"/>
      <c r="M152" s="187"/>
      <c r="N152" s="187"/>
      <c r="O152" s="187"/>
      <c r="P152" s="201" t="s">
        <v>141</v>
      </c>
    </row>
    <row r="153" customFormat="1" spans="1:15">
      <c r="A153" s="293" t="s">
        <v>142</v>
      </c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21"/>
      <c r="M153" s="121"/>
      <c r="N153" s="121"/>
      <c r="O153" s="121"/>
    </row>
    <row r="154" customFormat="1" spans="1:15">
      <c r="A154" s="312" t="s">
        <v>143</v>
      </c>
      <c r="B154" s="190"/>
      <c r="C154" s="190"/>
      <c r="D154" s="190"/>
      <c r="E154" s="190"/>
      <c r="F154" s="190"/>
      <c r="G154" s="294"/>
      <c r="H154" s="190"/>
      <c r="I154" s="190"/>
      <c r="J154" s="190"/>
      <c r="K154" s="190"/>
      <c r="L154" s="121"/>
      <c r="M154" s="121"/>
      <c r="N154" s="121"/>
      <c r="O154" s="121"/>
    </row>
    <row r="155" customFormat="1" spans="1:15">
      <c r="A155" s="312" t="s">
        <v>144</v>
      </c>
      <c r="B155" s="190"/>
      <c r="C155" s="190"/>
      <c r="D155" s="190"/>
      <c r="E155" s="190"/>
      <c r="F155" s="190"/>
      <c r="G155" s="190"/>
      <c r="H155" s="190"/>
      <c r="I155" s="190"/>
      <c r="J155" s="190"/>
      <c r="K155" s="190"/>
      <c r="L155" s="121"/>
      <c r="M155" s="121"/>
      <c r="N155" s="121"/>
      <c r="O155" s="121"/>
    </row>
    <row r="156" customFormat="1" spans="1:15">
      <c r="A156" s="312" t="s">
        <v>145</v>
      </c>
      <c r="B156" s="190"/>
      <c r="C156" s="190"/>
      <c r="D156" s="190"/>
      <c r="E156" s="190"/>
      <c r="F156" s="190"/>
      <c r="G156" s="190"/>
      <c r="H156" s="190"/>
      <c r="I156" s="190"/>
      <c r="J156" s="190"/>
      <c r="K156" s="190"/>
      <c r="L156" s="121"/>
      <c r="M156" s="121"/>
      <c r="N156" s="121"/>
      <c r="O156" s="121"/>
    </row>
    <row r="157" customFormat="1" spans="1:15">
      <c r="A157" s="312" t="s">
        <v>146</v>
      </c>
      <c r="B157" s="190"/>
      <c r="C157" s="190"/>
      <c r="D157" s="190"/>
      <c r="E157" s="190"/>
      <c r="F157" s="190"/>
      <c r="G157" s="190"/>
      <c r="H157" s="141"/>
      <c r="I157" s="190"/>
      <c r="J157" s="190"/>
      <c r="K157" s="190"/>
      <c r="L157" s="121"/>
      <c r="M157" s="121"/>
      <c r="N157" s="121"/>
      <c r="O157" s="121"/>
    </row>
    <row r="158" customFormat="1" spans="1:15">
      <c r="A158" s="312" t="s">
        <v>147</v>
      </c>
      <c r="B158" s="190"/>
      <c r="C158" s="190"/>
      <c r="D158" s="190"/>
      <c r="E158" s="190"/>
      <c r="F158" s="190"/>
      <c r="G158" s="190"/>
      <c r="H158" s="190"/>
      <c r="I158" s="190"/>
      <c r="J158" s="190"/>
      <c r="K158" s="190"/>
      <c r="L158" s="121"/>
      <c r="M158" s="121"/>
      <c r="N158" s="121"/>
      <c r="O158" s="121"/>
    </row>
    <row r="159" customFormat="1" spans="1:15">
      <c r="A159" s="312" t="s">
        <v>148</v>
      </c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21"/>
      <c r="M159" s="121"/>
      <c r="N159" s="121"/>
      <c r="O159" s="121"/>
    </row>
    <row r="160" customFormat="1" spans="1:15">
      <c r="A160" s="312" t="s">
        <v>149</v>
      </c>
      <c r="B160" s="190"/>
      <c r="C160" s="190"/>
      <c r="D160" s="190"/>
      <c r="E160" s="190"/>
      <c r="F160" s="190"/>
      <c r="G160" s="190"/>
      <c r="H160" s="190"/>
      <c r="I160" s="190"/>
      <c r="J160" s="190"/>
      <c r="K160" s="190"/>
      <c r="L160" s="121"/>
      <c r="M160" s="121"/>
      <c r="N160" s="121"/>
      <c r="O160" s="121"/>
    </row>
    <row r="161" customFormat="1" spans="1:15">
      <c r="A161" s="190" t="s">
        <v>150</v>
      </c>
      <c r="B161" s="190"/>
      <c r="C161" s="190"/>
      <c r="D161" s="190"/>
      <c r="E161" s="190"/>
      <c r="F161" s="190"/>
      <c r="G161" s="190"/>
      <c r="H161" s="190"/>
      <c r="I161" s="190"/>
      <c r="J161" s="190"/>
      <c r="K161" s="190"/>
      <c r="L161" s="121"/>
      <c r="M161" s="121"/>
      <c r="N161" s="121"/>
      <c r="O161" s="121"/>
    </row>
    <row r="162" customFormat="1" spans="1:15">
      <c r="A162" s="190" t="s">
        <v>151</v>
      </c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21"/>
      <c r="M162" s="121"/>
      <c r="N162" s="121"/>
      <c r="O162" s="121"/>
    </row>
    <row r="163" customFormat="1" spans="1:15">
      <c r="A163" s="190"/>
      <c r="B163" s="190"/>
      <c r="C163" s="190"/>
      <c r="D163" s="190"/>
      <c r="E163" s="190"/>
      <c r="F163" s="190"/>
      <c r="G163" s="190"/>
      <c r="H163" s="190"/>
      <c r="I163" s="190"/>
      <c r="J163" s="190"/>
      <c r="K163" s="190"/>
      <c r="L163" s="121"/>
      <c r="M163" s="121"/>
      <c r="N163" s="121"/>
      <c r="O163" s="121"/>
    </row>
    <row r="164" customFormat="1" spans="1:14">
      <c r="A164" s="190"/>
      <c r="B164" s="190"/>
      <c r="C164" s="190"/>
      <c r="D164" s="190"/>
      <c r="E164" s="190"/>
      <c r="F164" s="190"/>
      <c r="G164" s="190"/>
      <c r="H164" s="190"/>
      <c r="I164" s="190"/>
      <c r="J164" s="190"/>
      <c r="K164" s="190"/>
      <c r="L164" s="121"/>
      <c r="M164" s="121"/>
      <c r="N164" s="121"/>
    </row>
    <row r="165" customFormat="1" spans="1:14">
      <c r="A165" s="295" t="s">
        <v>152</v>
      </c>
      <c r="B165" s="296"/>
      <c r="C165" s="232"/>
      <c r="D165" s="186"/>
      <c r="E165" s="186"/>
      <c r="F165" s="186"/>
      <c r="G165" s="186"/>
      <c r="H165" s="186"/>
      <c r="I165" s="186"/>
      <c r="J165" s="186"/>
      <c r="K165" s="190"/>
      <c r="L165" s="121"/>
      <c r="M165" s="121"/>
      <c r="N165" s="121"/>
    </row>
    <row r="166" customFormat="1" spans="1:14">
      <c r="A166" s="297" t="s">
        <v>153</v>
      </c>
      <c r="B166" s="297"/>
      <c r="C166" s="297"/>
      <c r="D166" s="297"/>
      <c r="E166" s="297"/>
      <c r="F166" s="297"/>
      <c r="G166" s="298">
        <f>O9</f>
        <v>7500000</v>
      </c>
      <c r="H166" s="298"/>
      <c r="I166" s="305">
        <f>SUM(G166:H169)</f>
        <v>86838554.4355555</v>
      </c>
      <c r="J166" s="305"/>
      <c r="K166" s="190"/>
      <c r="L166" s="121"/>
      <c r="M166" s="121"/>
      <c r="N166" s="121"/>
    </row>
    <row r="167" customFormat="1" spans="1:14">
      <c r="A167" s="297" t="s">
        <v>154</v>
      </c>
      <c r="B167" s="297"/>
      <c r="C167" s="297"/>
      <c r="D167" s="297"/>
      <c r="E167" s="297"/>
      <c r="F167" s="297"/>
      <c r="G167" s="298">
        <f>I23+I30+I136+I143</f>
        <v>27433333.3333333</v>
      </c>
      <c r="H167" s="298"/>
      <c r="I167" s="305"/>
      <c r="J167" s="305"/>
      <c r="K167" s="190"/>
      <c r="L167" s="121"/>
      <c r="M167" s="121"/>
      <c r="N167" s="121"/>
    </row>
    <row r="168" customFormat="1" spans="1:14">
      <c r="A168" s="297" t="s">
        <v>155</v>
      </c>
      <c r="B168" s="297"/>
      <c r="C168" s="297"/>
      <c r="D168" s="297"/>
      <c r="E168" s="297"/>
      <c r="F168" s="297"/>
      <c r="G168" s="298">
        <f>N23+N136+N143</f>
        <v>49505221.1022222</v>
      </c>
      <c r="H168" s="298"/>
      <c r="I168" s="305"/>
      <c r="J168" s="305"/>
      <c r="K168" s="190"/>
      <c r="L168" s="121"/>
      <c r="M168" s="121"/>
      <c r="N168" s="121"/>
    </row>
    <row r="169" customFormat="1" spans="1:14">
      <c r="A169" s="297" t="s">
        <v>156</v>
      </c>
      <c r="B169" s="297"/>
      <c r="C169" s="297"/>
      <c r="D169" s="297"/>
      <c r="E169" s="297"/>
      <c r="F169" s="297"/>
      <c r="G169" s="298">
        <f>I149</f>
        <v>2400000</v>
      </c>
      <c r="H169" s="298"/>
      <c r="I169" s="305"/>
      <c r="J169" s="305"/>
      <c r="K169" s="190"/>
      <c r="L169" s="121"/>
      <c r="M169" s="121"/>
      <c r="N169" s="121"/>
    </row>
    <row r="170" customFormat="1" spans="1:14">
      <c r="A170" s="297" t="s">
        <v>157</v>
      </c>
      <c r="B170" s="297"/>
      <c r="C170" s="297"/>
      <c r="D170" s="297"/>
      <c r="E170" s="297"/>
      <c r="F170" s="297"/>
      <c r="G170" s="299">
        <f>N25</f>
        <v>50000000</v>
      </c>
      <c r="H170" s="299"/>
      <c r="I170" s="306"/>
      <c r="J170" s="306"/>
      <c r="K170" s="190"/>
      <c r="L170" s="121"/>
      <c r="M170" s="121"/>
      <c r="N170" s="121"/>
    </row>
    <row r="171" customFormat="1" spans="1:14">
      <c r="A171" s="300"/>
      <c r="B171" s="301"/>
      <c r="C171" s="301"/>
      <c r="D171" s="301"/>
      <c r="E171" s="301"/>
      <c r="F171" s="302"/>
      <c r="G171" s="298"/>
      <c r="H171" s="298"/>
      <c r="I171" s="306"/>
      <c r="J171" s="306"/>
      <c r="K171" s="190"/>
      <c r="L171" s="121"/>
      <c r="M171" s="121"/>
      <c r="N171" s="121"/>
    </row>
    <row r="172" customFormat="1" spans="1:14">
      <c r="A172" s="267" t="s">
        <v>158</v>
      </c>
      <c r="B172" s="267"/>
      <c r="C172" s="267"/>
      <c r="D172" s="267"/>
      <c r="E172" s="267"/>
      <c r="F172" s="267"/>
      <c r="G172" s="303">
        <f>SUM(G166:G171)</f>
        <v>136838554.435555</v>
      </c>
      <c r="H172" s="303"/>
      <c r="I172" s="306"/>
      <c r="J172" s="306"/>
      <c r="K172" s="190"/>
      <c r="L172" s="121"/>
      <c r="M172" s="121"/>
      <c r="N172" s="121"/>
    </row>
    <row r="173" customFormat="1" spans="1:14">
      <c r="A173" s="293"/>
      <c r="B173" s="190"/>
      <c r="C173" s="190"/>
      <c r="D173" s="190"/>
      <c r="E173" s="190"/>
      <c r="F173" s="190"/>
      <c r="G173" s="190"/>
      <c r="H173" s="190"/>
      <c r="I173" s="190"/>
      <c r="J173" s="190"/>
      <c r="K173" s="190"/>
      <c r="L173" s="121"/>
      <c r="M173" s="121"/>
      <c r="N173" s="121"/>
    </row>
    <row r="174" customFormat="1" spans="1:14">
      <c r="A174" s="295" t="s">
        <v>152</v>
      </c>
      <c r="B174" s="296"/>
      <c r="C174" s="232"/>
      <c r="D174" s="186"/>
      <c r="E174" s="186"/>
      <c r="F174" s="186"/>
      <c r="G174" s="186"/>
      <c r="H174" s="186"/>
      <c r="I174" s="186"/>
      <c r="J174" s="186"/>
      <c r="K174" s="190"/>
      <c r="L174" s="121"/>
      <c r="M174" s="121"/>
      <c r="N174" s="121"/>
    </row>
    <row r="175" customFormat="1" spans="1:14">
      <c r="A175" s="297" t="s">
        <v>153</v>
      </c>
      <c r="B175" s="297"/>
      <c r="C175" s="297"/>
      <c r="D175" s="297"/>
      <c r="E175" s="297"/>
      <c r="F175" s="297"/>
      <c r="G175" s="298">
        <f>G166*4</f>
        <v>30000000</v>
      </c>
      <c r="H175" s="298"/>
      <c r="I175" s="305">
        <f>SUM(G175:H178)</f>
        <v>347354217.742222</v>
      </c>
      <c r="J175" s="305"/>
      <c r="K175" s="190"/>
      <c r="L175" s="121"/>
      <c r="M175" s="121"/>
      <c r="N175" s="121"/>
    </row>
    <row r="176" customFormat="1" spans="1:14">
      <c r="A176" s="297" t="s">
        <v>154</v>
      </c>
      <c r="B176" s="297"/>
      <c r="C176" s="297"/>
      <c r="D176" s="297"/>
      <c r="E176" s="297"/>
      <c r="F176" s="297"/>
      <c r="G176" s="298">
        <f>G167*4</f>
        <v>109733333.333333</v>
      </c>
      <c r="H176" s="298"/>
      <c r="I176" s="305"/>
      <c r="J176" s="305"/>
      <c r="K176" s="190"/>
      <c r="L176" s="121"/>
      <c r="M176" s="121"/>
      <c r="N176" s="121"/>
    </row>
    <row r="177" customFormat="1" spans="1:14">
      <c r="A177" s="297" t="s">
        <v>155</v>
      </c>
      <c r="B177" s="297"/>
      <c r="C177" s="297"/>
      <c r="D177" s="297"/>
      <c r="E177" s="297"/>
      <c r="F177" s="297"/>
      <c r="G177" s="298">
        <f>G168*4</f>
        <v>198020884.408889</v>
      </c>
      <c r="H177" s="298"/>
      <c r="I177" s="305"/>
      <c r="J177" s="305"/>
      <c r="K177" s="190"/>
      <c r="L177" s="307"/>
      <c r="M177" s="121"/>
      <c r="N177" s="308"/>
    </row>
    <row r="178" customFormat="1" spans="1:14">
      <c r="A178" s="297" t="s">
        <v>156</v>
      </c>
      <c r="B178" s="297"/>
      <c r="C178" s="297"/>
      <c r="D178" s="297"/>
      <c r="E178" s="297"/>
      <c r="F178" s="297"/>
      <c r="G178" s="298">
        <f>G169*4</f>
        <v>9600000</v>
      </c>
      <c r="H178" s="298"/>
      <c r="I178" s="305"/>
      <c r="J178" s="305"/>
      <c r="K178" s="190"/>
      <c r="L178" s="121"/>
      <c r="M178" s="121"/>
      <c r="N178" s="121"/>
    </row>
    <row r="179" customFormat="1" spans="1:14">
      <c r="A179" s="297" t="s">
        <v>157</v>
      </c>
      <c r="B179" s="297"/>
      <c r="C179" s="297"/>
      <c r="D179" s="297"/>
      <c r="E179" s="297"/>
      <c r="F179" s="297"/>
      <c r="G179" s="299">
        <f>G170*4</f>
        <v>200000000</v>
      </c>
      <c r="H179" s="299"/>
      <c r="I179" s="306"/>
      <c r="J179" s="306"/>
      <c r="K179" s="190"/>
      <c r="L179" s="121"/>
      <c r="M179" s="121"/>
      <c r="N179" s="121"/>
    </row>
    <row r="180" customFormat="1" spans="1:11">
      <c r="A180" s="300"/>
      <c r="B180" s="301"/>
      <c r="C180" s="301"/>
      <c r="D180" s="301"/>
      <c r="E180" s="301"/>
      <c r="F180" s="302"/>
      <c r="G180" s="298"/>
      <c r="H180" s="298"/>
      <c r="I180" s="306"/>
      <c r="J180" s="306"/>
      <c r="K180" s="190"/>
    </row>
    <row r="181" customFormat="1" spans="1:11">
      <c r="A181" s="267" t="s">
        <v>159</v>
      </c>
      <c r="B181" s="267"/>
      <c r="C181" s="267"/>
      <c r="D181" s="267"/>
      <c r="E181" s="267"/>
      <c r="F181" s="267"/>
      <c r="G181" s="303">
        <f>SUM(G175:G180)</f>
        <v>547354217.742222</v>
      </c>
      <c r="H181" s="303"/>
      <c r="I181" s="306"/>
      <c r="J181" s="306"/>
      <c r="K181" s="190"/>
    </row>
    <row r="182" customFormat="1" spans="1:11">
      <c r="A182" s="190"/>
      <c r="B182" s="190"/>
      <c r="C182" s="190"/>
      <c r="D182" s="190"/>
      <c r="E182" s="190"/>
      <c r="F182" s="190"/>
      <c r="G182" s="190"/>
      <c r="H182" s="190"/>
      <c r="I182" s="293"/>
      <c r="J182" s="190"/>
      <c r="K182" s="190"/>
    </row>
    <row r="183" customFormat="1" spans="1:11">
      <c r="A183" s="190"/>
      <c r="B183" s="190"/>
      <c r="C183" s="190"/>
      <c r="D183" s="190"/>
      <c r="E183" s="190"/>
      <c r="F183" s="190"/>
      <c r="G183" s="190"/>
      <c r="H183" s="190"/>
      <c r="I183" s="293"/>
      <c r="J183" s="190"/>
      <c r="K183" s="190"/>
    </row>
    <row r="184" customFormat="1" spans="1:11">
      <c r="A184" s="190"/>
      <c r="B184" s="190"/>
      <c r="C184" s="190"/>
      <c r="D184" s="190"/>
      <c r="E184" s="190"/>
      <c r="F184" s="190"/>
      <c r="G184" s="190"/>
      <c r="H184" s="190"/>
      <c r="I184" s="190"/>
      <c r="J184" s="190"/>
      <c r="K184" s="190"/>
    </row>
    <row r="185" customFormat="1" spans="1:11">
      <c r="A185" s="190"/>
      <c r="B185" s="190"/>
      <c r="C185" s="190"/>
      <c r="D185" s="190"/>
      <c r="E185" s="190"/>
      <c r="F185" s="190"/>
      <c r="G185" s="190"/>
      <c r="H185" s="190"/>
      <c r="I185" s="190"/>
      <c r="J185" s="190"/>
      <c r="K185" s="190"/>
    </row>
    <row r="186" customFormat="1" spans="1:11">
      <c r="A186" s="190"/>
      <c r="B186" s="190"/>
      <c r="C186" s="190"/>
      <c r="D186" s="190"/>
      <c r="E186" s="190"/>
      <c r="F186" s="190"/>
      <c r="G186" s="190"/>
      <c r="H186" s="190"/>
      <c r="I186" s="190"/>
      <c r="J186" s="190"/>
      <c r="K186" s="190"/>
    </row>
    <row r="187" customFormat="1" spans="1:11">
      <c r="A187" s="190"/>
      <c r="B187" s="190"/>
      <c r="C187" s="190"/>
      <c r="D187" s="190"/>
      <c r="E187" s="190"/>
      <c r="F187" s="190"/>
      <c r="G187" s="190"/>
      <c r="H187" s="190"/>
      <c r="I187" s="190"/>
      <c r="J187" s="190"/>
      <c r="K187" s="190"/>
    </row>
    <row r="188" customFormat="1" spans="1:11">
      <c r="A188" s="190"/>
      <c r="B188" s="190"/>
      <c r="C188" s="190"/>
      <c r="D188" s="190"/>
      <c r="E188" s="190"/>
      <c r="F188" s="190"/>
      <c r="G188" s="190"/>
      <c r="H188" s="190"/>
      <c r="I188" s="190"/>
      <c r="J188" s="190"/>
      <c r="K188" s="190"/>
    </row>
    <row r="189" customFormat="1" spans="1:11">
      <c r="A189" s="190"/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</row>
    <row r="190" customFormat="1" spans="1:11">
      <c r="A190" s="190"/>
      <c r="B190" s="190"/>
      <c r="C190" s="190"/>
      <c r="D190" s="190"/>
      <c r="E190" s="190"/>
      <c r="F190" s="190"/>
      <c r="G190" s="190"/>
      <c r="H190" s="190"/>
      <c r="I190" s="190"/>
      <c r="J190" s="190"/>
      <c r="K190" s="190"/>
    </row>
  </sheetData>
  <mergeCells count="52">
    <mergeCell ref="A1:O1"/>
    <mergeCell ref="A2:C2"/>
    <mergeCell ref="A3:C3"/>
    <mergeCell ref="A4:C4"/>
    <mergeCell ref="F5:I5"/>
    <mergeCell ref="J5:N5"/>
    <mergeCell ref="F6:G6"/>
    <mergeCell ref="K6:L6"/>
    <mergeCell ref="C8:E8"/>
    <mergeCell ref="C11:E11"/>
    <mergeCell ref="C15:E15"/>
    <mergeCell ref="A166:F166"/>
    <mergeCell ref="G166:H166"/>
    <mergeCell ref="A167:F167"/>
    <mergeCell ref="G167:H167"/>
    <mergeCell ref="A168:F168"/>
    <mergeCell ref="G168:H168"/>
    <mergeCell ref="A169:F169"/>
    <mergeCell ref="G169:H169"/>
    <mergeCell ref="A170:F170"/>
    <mergeCell ref="G170:H170"/>
    <mergeCell ref="I170:J170"/>
    <mergeCell ref="A171:F171"/>
    <mergeCell ref="G171:H171"/>
    <mergeCell ref="I171:J171"/>
    <mergeCell ref="A172:F172"/>
    <mergeCell ref="G172:H172"/>
    <mergeCell ref="I172:J172"/>
    <mergeCell ref="A175:F175"/>
    <mergeCell ref="G175:H175"/>
    <mergeCell ref="A176:F176"/>
    <mergeCell ref="G176:H176"/>
    <mergeCell ref="A177:F177"/>
    <mergeCell ref="G177:H177"/>
    <mergeCell ref="A178:F178"/>
    <mergeCell ref="G178:H178"/>
    <mergeCell ref="A179:F179"/>
    <mergeCell ref="G179:H179"/>
    <mergeCell ref="I179:J179"/>
    <mergeCell ref="A180:F180"/>
    <mergeCell ref="G180:H180"/>
    <mergeCell ref="I180:J180"/>
    <mergeCell ref="A181:F181"/>
    <mergeCell ref="G181:H181"/>
    <mergeCell ref="I181:J181"/>
    <mergeCell ref="A5:A7"/>
    <mergeCell ref="B5:B7"/>
    <mergeCell ref="J6:J7"/>
    <mergeCell ref="O5:O7"/>
    <mergeCell ref="C5:E7"/>
    <mergeCell ref="I166:J169"/>
    <mergeCell ref="I175:J17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S30"/>
  <sheetViews>
    <sheetView showGridLines="0" topLeftCell="A8" workbookViewId="0">
      <selection activeCell="D33" sqref="D33"/>
    </sheetView>
  </sheetViews>
  <sheetFormatPr defaultColWidth="9.14285714285714" defaultRowHeight="15"/>
  <cols>
    <col min="1" max="1" width="6" customWidth="1"/>
    <col min="2" max="2" width="24.1428571428571" customWidth="1"/>
    <col min="4" max="4" width="12.8571428571429" customWidth="1"/>
    <col min="6" max="6" width="12.8571428571429" customWidth="1"/>
    <col min="7" max="7" width="11.7142857142857" customWidth="1"/>
    <col min="8" max="8" width="12.8571428571429" customWidth="1"/>
    <col min="9" max="10" width="11.7142857142857" customWidth="1"/>
    <col min="11" max="11" width="10.5714285714286" customWidth="1"/>
    <col min="12" max="12" width="11.7142857142857" customWidth="1"/>
    <col min="13" max="13" width="10.5714285714286" customWidth="1"/>
    <col min="14" max="14" width="11.7142857142857" customWidth="1"/>
    <col min="16" max="16" width="11.7142857142857" customWidth="1"/>
    <col min="18" max="18" width="10.5714285714286" customWidth="1"/>
    <col min="19" max="19" width="15.7142857142857"/>
  </cols>
  <sheetData>
    <row r="1" ht="23.25" spans="1:1">
      <c r="A1" s="258" t="s">
        <v>160</v>
      </c>
    </row>
    <row r="2" ht="15.75" spans="1:1">
      <c r="A2" s="259" t="s">
        <v>161</v>
      </c>
    </row>
    <row r="3" ht="15.75" spans="1:1">
      <c r="A3" s="259" t="s">
        <v>162</v>
      </c>
    </row>
    <row r="5" s="201" customFormat="1" spans="1:19">
      <c r="A5" s="260" t="s">
        <v>9</v>
      </c>
      <c r="B5" s="260" t="s">
        <v>163</v>
      </c>
      <c r="C5" s="261" t="s">
        <v>164</v>
      </c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74" t="s">
        <v>165</v>
      </c>
    </row>
    <row r="6" s="201" customFormat="1" spans="1:19">
      <c r="A6" s="260"/>
      <c r="B6" s="260"/>
      <c r="C6" s="262">
        <v>1</v>
      </c>
      <c r="D6" s="262">
        <v>2</v>
      </c>
      <c r="E6" s="262">
        <v>3</v>
      </c>
      <c r="F6" s="262">
        <v>4</v>
      </c>
      <c r="G6" s="262">
        <v>5</v>
      </c>
      <c r="H6" s="262">
        <v>6</v>
      </c>
      <c r="I6" s="262">
        <v>7</v>
      </c>
      <c r="J6" s="262">
        <v>8</v>
      </c>
      <c r="K6" s="262">
        <v>9</v>
      </c>
      <c r="L6" s="262">
        <v>10</v>
      </c>
      <c r="M6" s="262">
        <v>11</v>
      </c>
      <c r="N6" s="262">
        <v>12</v>
      </c>
      <c r="O6" s="262">
        <v>13</v>
      </c>
      <c r="P6" s="262">
        <v>14</v>
      </c>
      <c r="Q6" s="262">
        <v>15</v>
      </c>
      <c r="R6" s="262">
        <v>16</v>
      </c>
      <c r="S6" s="275"/>
    </row>
    <row r="7" spans="1:19">
      <c r="A7" s="263">
        <v>1</v>
      </c>
      <c r="B7" s="264" t="s">
        <v>166</v>
      </c>
      <c r="C7" s="264"/>
      <c r="D7" s="265">
        <f>15000000*4</f>
        <v>60000000</v>
      </c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9">
        <f>SUM(C7:R7)</f>
        <v>60000000</v>
      </c>
    </row>
    <row r="8" spans="1:19">
      <c r="A8" s="263">
        <v>2</v>
      </c>
      <c r="B8" s="264" t="s">
        <v>167</v>
      </c>
      <c r="C8" s="264"/>
      <c r="D8" s="265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9">
        <f t="shared" ref="S8:S21" si="0">SUM(C8:R8)</f>
        <v>0</v>
      </c>
    </row>
    <row r="9" spans="1:19">
      <c r="A9" s="263"/>
      <c r="B9" s="264" t="s">
        <v>168</v>
      </c>
      <c r="C9" s="264"/>
      <c r="D9" s="265">
        <f>'BIAYA FIX'!N23*4</f>
        <v>53700000</v>
      </c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9">
        <f t="shared" si="0"/>
        <v>53700000</v>
      </c>
    </row>
    <row r="10" spans="1:19">
      <c r="A10" s="263"/>
      <c r="B10" s="264" t="s">
        <v>169</v>
      </c>
      <c r="C10" s="264"/>
      <c r="D10" s="265">
        <f>'BIAYA FIX'!I23*4</f>
        <v>39053333.3333333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9">
        <f t="shared" si="0"/>
        <v>39053333.3333333</v>
      </c>
    </row>
    <row r="11" spans="1:19">
      <c r="A11" s="263">
        <v>3</v>
      </c>
      <c r="B11" s="264" t="s">
        <v>170</v>
      </c>
      <c r="C11" s="264"/>
      <c r="D11" s="264"/>
      <c r="E11" s="264"/>
      <c r="F11" s="265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9">
        <f t="shared" si="0"/>
        <v>0</v>
      </c>
    </row>
    <row r="12" spans="1:19">
      <c r="A12" s="263"/>
      <c r="B12" s="264" t="s">
        <v>171</v>
      </c>
      <c r="C12" s="264"/>
      <c r="D12" s="264"/>
      <c r="E12" s="264"/>
      <c r="F12" s="265">
        <f>'BIAYA FIX'!N25*4</f>
        <v>200000000</v>
      </c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9">
        <f t="shared" si="0"/>
        <v>200000000</v>
      </c>
    </row>
    <row r="13" spans="1:19">
      <c r="A13" s="263"/>
      <c r="B13" s="264" t="s">
        <v>169</v>
      </c>
      <c r="C13" s="264"/>
      <c r="D13" s="264"/>
      <c r="E13" s="264"/>
      <c r="F13" s="265">
        <f>'BIAYA FIX'!I30*4</f>
        <v>5500000</v>
      </c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9">
        <f t="shared" si="0"/>
        <v>5500000</v>
      </c>
    </row>
    <row r="14" spans="1:19">
      <c r="A14" s="263">
        <v>4</v>
      </c>
      <c r="B14" s="264" t="s">
        <v>172</v>
      </c>
      <c r="C14" s="264"/>
      <c r="D14" s="264"/>
      <c r="E14" s="264"/>
      <c r="F14" s="264"/>
      <c r="G14" s="265"/>
      <c r="H14" s="265"/>
      <c r="I14" s="265"/>
      <c r="J14" s="265"/>
      <c r="K14" s="265"/>
      <c r="L14" s="265"/>
      <c r="M14" s="265"/>
      <c r="N14" s="265"/>
      <c r="O14" s="264"/>
      <c r="P14" s="264"/>
      <c r="Q14" s="264"/>
      <c r="R14" s="264"/>
      <c r="S14" s="269">
        <f t="shared" si="0"/>
        <v>0</v>
      </c>
    </row>
    <row r="15" spans="1:19">
      <c r="A15" s="263"/>
      <c r="B15" s="264" t="s">
        <v>168</v>
      </c>
      <c r="C15" s="264"/>
      <c r="D15" s="264"/>
      <c r="E15" s="264"/>
      <c r="F15" s="264"/>
      <c r="G15" s="265">
        <f>SUM('BIAYA FIX'!N33:N50)*4</f>
        <v>6379200</v>
      </c>
      <c r="H15" s="265">
        <f>SUM('BIAYA FIX'!N51:N69)*4</f>
        <v>82296000</v>
      </c>
      <c r="I15" s="265">
        <f>SUM('BIAYA FIX'!N70:N85)*4</f>
        <v>8550800</v>
      </c>
      <c r="J15" s="265">
        <f>SUM('BIAYA FIX'!N86:N96)*4</f>
        <v>7878000</v>
      </c>
      <c r="K15" s="265">
        <f>SUM('BIAYA FIX'!N97:N105)*4</f>
        <v>8307197.76</v>
      </c>
      <c r="L15" s="265">
        <f>SUM('BIAYA FIX'!N106:N118)*4</f>
        <v>13415197.76</v>
      </c>
      <c r="M15" s="265">
        <f>SUM('BIAYA FIX'!N119:N127)*4</f>
        <v>7076800</v>
      </c>
      <c r="N15" s="265">
        <f>SUM('BIAYA FIX'!N128:N135)*4</f>
        <v>7108800</v>
      </c>
      <c r="O15" s="264"/>
      <c r="P15" s="264"/>
      <c r="Q15" s="264"/>
      <c r="R15" s="264"/>
      <c r="S15" s="269">
        <f t="shared" si="0"/>
        <v>141011995.52</v>
      </c>
    </row>
    <row r="16" spans="1:19">
      <c r="A16" s="263"/>
      <c r="B16" s="264" t="s">
        <v>169</v>
      </c>
      <c r="C16" s="264"/>
      <c r="D16" s="264"/>
      <c r="E16" s="264"/>
      <c r="F16" s="264"/>
      <c r="G16" s="265">
        <f>SUM('BIAYA FIX'!I33:I50)*4</f>
        <v>9000000</v>
      </c>
      <c r="H16" s="265">
        <f>SUM('BIAYA FIX'!I51:I69)*4</f>
        <v>19980000</v>
      </c>
      <c r="I16" s="265">
        <f>SUM('BIAYA FIX'!I70:I85)*4</f>
        <v>12800000</v>
      </c>
      <c r="J16" s="265">
        <f>SUM('BIAYA FIX'!I86:I96)*4</f>
        <v>1800000</v>
      </c>
      <c r="K16" s="265">
        <f>SUM('BIAYA FIX'!I97:I105)*4</f>
        <v>1200000</v>
      </c>
      <c r="L16" s="265">
        <f>SUM('BIAYA FIX'!I106:I118)*4</f>
        <v>1800000</v>
      </c>
      <c r="M16" s="265">
        <f>SUM('BIAYA FIX'!I119:I127)*4</f>
        <v>1200000</v>
      </c>
      <c r="N16" s="265">
        <f>SUM('BIAYA FIX'!I128:I135)*4</f>
        <v>1200000</v>
      </c>
      <c r="O16" s="264"/>
      <c r="P16" s="264"/>
      <c r="Q16" s="264"/>
      <c r="R16" s="264"/>
      <c r="S16" s="269">
        <f t="shared" si="0"/>
        <v>48980000</v>
      </c>
    </row>
    <row r="17" spans="1:19">
      <c r="A17" s="263">
        <v>5</v>
      </c>
      <c r="B17" s="264" t="s">
        <v>173</v>
      </c>
      <c r="C17" s="264"/>
      <c r="D17" s="264"/>
      <c r="E17" s="264"/>
      <c r="F17" s="264"/>
      <c r="G17" s="264"/>
      <c r="H17" s="264"/>
      <c r="I17" s="264"/>
      <c r="J17" s="264"/>
      <c r="K17" s="265"/>
      <c r="L17" s="264"/>
      <c r="M17" s="264"/>
      <c r="N17" s="264"/>
      <c r="O17" s="264"/>
      <c r="P17" s="265"/>
      <c r="Q17" s="264"/>
      <c r="R17" s="264"/>
      <c r="S17" s="269">
        <f t="shared" si="0"/>
        <v>0</v>
      </c>
    </row>
    <row r="18" spans="1:19">
      <c r="A18" s="263"/>
      <c r="B18" s="264" t="s">
        <v>168</v>
      </c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5">
        <f>'BIAYA FIX'!N143*4</f>
        <v>3308888.88888889</v>
      </c>
      <c r="Q18" s="264"/>
      <c r="R18" s="264"/>
      <c r="S18" s="269">
        <f t="shared" si="0"/>
        <v>3308888.88888889</v>
      </c>
    </row>
    <row r="19" spans="1:19">
      <c r="A19" s="263"/>
      <c r="B19" s="264" t="s">
        <v>169</v>
      </c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5">
        <f>'BIAYA FIX'!I143*4</f>
        <v>16200000</v>
      </c>
      <c r="Q19" s="264"/>
      <c r="R19" s="264"/>
      <c r="S19" s="269">
        <f t="shared" si="0"/>
        <v>16200000</v>
      </c>
    </row>
    <row r="20" spans="1:19">
      <c r="A20" s="263">
        <v>6</v>
      </c>
      <c r="B20" s="264" t="s">
        <v>174</v>
      </c>
      <c r="C20" s="264"/>
      <c r="D20" s="266">
        <v>400000</v>
      </c>
      <c r="E20" s="266"/>
      <c r="F20" s="266">
        <v>2000000</v>
      </c>
      <c r="G20" s="266"/>
      <c r="H20" s="266">
        <v>400000</v>
      </c>
      <c r="I20" s="266"/>
      <c r="J20" s="266">
        <v>2000000</v>
      </c>
      <c r="K20" s="266"/>
      <c r="L20" s="266">
        <v>400000</v>
      </c>
      <c r="M20" s="266"/>
      <c r="N20" s="266">
        <v>2000000</v>
      </c>
      <c r="O20" s="266"/>
      <c r="P20" s="266">
        <v>400000</v>
      </c>
      <c r="Q20" s="264"/>
      <c r="R20" s="266">
        <v>2000000</v>
      </c>
      <c r="S20" s="269">
        <f t="shared" si="0"/>
        <v>9600000</v>
      </c>
    </row>
    <row r="21" spans="1:19">
      <c r="A21" s="263"/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9">
        <f t="shared" si="0"/>
        <v>0</v>
      </c>
    </row>
    <row r="22" s="201" customFormat="1" spans="1:19">
      <c r="A22" s="267" t="s">
        <v>165</v>
      </c>
      <c r="B22" s="267"/>
      <c r="C22" s="268"/>
      <c r="D22" s="269">
        <f>SUM(D7:D21)</f>
        <v>153153333.333333</v>
      </c>
      <c r="E22" s="269">
        <f t="shared" ref="E22:S22" si="1">SUM(E7:E21)</f>
        <v>0</v>
      </c>
      <c r="F22" s="269">
        <f t="shared" si="1"/>
        <v>207500000</v>
      </c>
      <c r="G22" s="269">
        <f t="shared" si="1"/>
        <v>15379200</v>
      </c>
      <c r="H22" s="269">
        <f t="shared" si="1"/>
        <v>102676000</v>
      </c>
      <c r="I22" s="269">
        <f t="shared" si="1"/>
        <v>21350800</v>
      </c>
      <c r="J22" s="269">
        <f t="shared" si="1"/>
        <v>11678000</v>
      </c>
      <c r="K22" s="269">
        <f t="shared" si="1"/>
        <v>9507197.76</v>
      </c>
      <c r="L22" s="269">
        <f t="shared" si="1"/>
        <v>15615197.76</v>
      </c>
      <c r="M22" s="269">
        <f t="shared" si="1"/>
        <v>8276800</v>
      </c>
      <c r="N22" s="269">
        <f t="shared" si="1"/>
        <v>10308800</v>
      </c>
      <c r="O22" s="269">
        <f t="shared" si="1"/>
        <v>0</v>
      </c>
      <c r="P22" s="269">
        <f t="shared" si="1"/>
        <v>19908888.8888889</v>
      </c>
      <c r="Q22" s="269">
        <f t="shared" si="1"/>
        <v>0</v>
      </c>
      <c r="R22" s="269">
        <f t="shared" si="1"/>
        <v>2000000</v>
      </c>
      <c r="S22" s="269">
        <f t="shared" si="1"/>
        <v>577354217.742222</v>
      </c>
    </row>
    <row r="23" spans="1:1">
      <c r="A23" s="270"/>
    </row>
    <row r="24" spans="1:1">
      <c r="A24" s="271" t="s">
        <v>175</v>
      </c>
    </row>
    <row r="25" spans="1:5">
      <c r="A25" s="313" t="s">
        <v>176</v>
      </c>
      <c r="B25" t="s">
        <v>177</v>
      </c>
      <c r="C25" s="272">
        <f>S22-F12</f>
        <v>377354217.742222</v>
      </c>
      <c r="D25" s="270"/>
      <c r="E25" t="s">
        <v>178</v>
      </c>
    </row>
    <row r="26" spans="1:4">
      <c r="A26" s="313" t="s">
        <v>176</v>
      </c>
      <c r="B26" t="s">
        <v>179</v>
      </c>
      <c r="C26" s="272">
        <f>'BIAYA FIX'!I166</f>
        <v>86838554.4355555</v>
      </c>
      <c r="D26" s="270"/>
    </row>
    <row r="27" spans="1:1">
      <c r="A27" s="270"/>
    </row>
    <row r="28" spans="1:1">
      <c r="A28" s="271" t="s">
        <v>180</v>
      </c>
    </row>
    <row r="29" spans="1:4">
      <c r="A29" s="313" t="s">
        <v>176</v>
      </c>
      <c r="B29" t="s">
        <v>177</v>
      </c>
      <c r="C29" s="273">
        <f>'BIAYA FIX'!N25*4</f>
        <v>200000000</v>
      </c>
      <c r="D29" s="270"/>
    </row>
    <row r="30" spans="1:4">
      <c r="A30" s="313" t="s">
        <v>176</v>
      </c>
      <c r="B30" t="s">
        <v>179</v>
      </c>
      <c r="C30" s="273">
        <f>C29/4</f>
        <v>50000000</v>
      </c>
      <c r="D30" s="270"/>
    </row>
  </sheetData>
  <mergeCells count="8">
    <mergeCell ref="A22:B22"/>
    <mergeCell ref="C25:D25"/>
    <mergeCell ref="C26:D26"/>
    <mergeCell ref="C29:D29"/>
    <mergeCell ref="C30:D30"/>
    <mergeCell ref="A5:A6"/>
    <mergeCell ref="B5:B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zoomScale="80" zoomScaleNormal="80" topLeftCell="A3" workbookViewId="0">
      <selection activeCell="G12" sqref="G12"/>
    </sheetView>
  </sheetViews>
  <sheetFormatPr defaultColWidth="9" defaultRowHeight="15"/>
  <cols>
    <col min="1" max="1" width="3.28571428571429" style="230" customWidth="1"/>
    <col min="2" max="2" width="4.85714285714286" style="230" customWidth="1"/>
    <col min="3" max="3" width="12.5714285714286" style="230" customWidth="1"/>
    <col min="4" max="4" width="45" style="230" customWidth="1"/>
    <col min="5" max="5" width="5.14285714285714" style="230" customWidth="1"/>
    <col min="6" max="6" width="7.85714285714286" style="230" customWidth="1"/>
    <col min="7" max="7" width="10.5714285714286" style="230" customWidth="1"/>
    <col min="8" max="8" width="13.5714285714286" style="230" customWidth="1"/>
    <col min="9" max="9" width="12.5714285714286" style="230" customWidth="1"/>
    <col min="10" max="10" width="5.85714285714286" style="230" customWidth="1"/>
    <col min="11" max="11" width="7.42857142857143" style="230" customWidth="1"/>
    <col min="12" max="12" width="10.7047619047619" style="230" customWidth="1"/>
    <col min="13" max="13" width="1.06666666666667" style="230" customWidth="1"/>
    <col min="14" max="14" width="15" style="230" customWidth="1"/>
    <col min="15" max="15" width="4.14285714285714" style="230" customWidth="1"/>
    <col min="16" max="16384" width="9" style="230"/>
  </cols>
  <sheetData>
    <row r="1" s="230" customFormat="1" ht="12" customHeight="1" spans="1:15">
      <c r="A1" s="203" t="s">
        <v>181</v>
      </c>
      <c r="B1" s="203"/>
      <c r="C1" s="203"/>
      <c r="D1" s="203"/>
      <c r="E1" s="203"/>
      <c r="F1" s="203"/>
      <c r="G1" s="203"/>
      <c r="H1" s="203"/>
      <c r="I1" s="203"/>
      <c r="J1" s="204" t="s">
        <v>182</v>
      </c>
      <c r="K1" s="204"/>
      <c r="L1" s="204"/>
      <c r="M1" s="205" t="s">
        <v>2</v>
      </c>
      <c r="N1" s="219" t="s">
        <v>183</v>
      </c>
      <c r="O1" s="219"/>
    </row>
    <row r="2" s="230" customFormat="1" customHeight="1" spans="1:15">
      <c r="A2" s="203"/>
      <c r="B2" s="203"/>
      <c r="C2" s="203"/>
      <c r="D2" s="203"/>
      <c r="E2" s="203"/>
      <c r="F2" s="203"/>
      <c r="G2" s="203"/>
      <c r="H2" s="203"/>
      <c r="I2" s="203"/>
      <c r="J2" s="204" t="s">
        <v>184</v>
      </c>
      <c r="K2" s="204"/>
      <c r="L2" s="204"/>
      <c r="M2" s="205" t="s">
        <v>2</v>
      </c>
      <c r="N2" s="204">
        <v>0</v>
      </c>
      <c r="O2" s="204"/>
    </row>
    <row r="3" s="230" customFormat="1" customHeight="1" spans="1:15">
      <c r="A3" s="205" t="s">
        <v>185</v>
      </c>
      <c r="B3" s="205"/>
      <c r="C3" s="205"/>
      <c r="D3" s="205"/>
      <c r="E3" s="205"/>
      <c r="F3" s="205"/>
      <c r="G3" s="205"/>
      <c r="H3" s="205"/>
      <c r="I3" s="205"/>
      <c r="J3" s="204" t="s">
        <v>186</v>
      </c>
      <c r="K3" s="204"/>
      <c r="L3" s="204"/>
      <c r="M3" s="205" t="s">
        <v>2</v>
      </c>
      <c r="N3" s="204" t="s">
        <v>187</v>
      </c>
      <c r="O3" s="204"/>
    </row>
    <row r="4" s="230" customFormat="1" ht="13" customHeight="1" spans="1:15">
      <c r="A4" s="205"/>
      <c r="B4" s="205"/>
      <c r="C4" s="205"/>
      <c r="D4" s="205"/>
      <c r="E4" s="205"/>
      <c r="F4" s="205"/>
      <c r="G4" s="205"/>
      <c r="H4" s="205"/>
      <c r="I4" s="205"/>
      <c r="J4" s="204" t="s">
        <v>188</v>
      </c>
      <c r="K4" s="204"/>
      <c r="L4" s="204"/>
      <c r="M4" s="205" t="s">
        <v>2</v>
      </c>
      <c r="N4" s="204"/>
      <c r="O4" s="204"/>
    </row>
    <row r="5" s="230" customFormat="1" ht="9.75" hidden="1" customHeight="1" spans="1:15">
      <c r="A5" s="231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47"/>
    </row>
    <row r="6" s="230" customFormat="1" ht="13" customHeight="1" spans="1:15">
      <c r="A6" s="231"/>
      <c r="B6" s="233" t="s">
        <v>189</v>
      </c>
      <c r="C6" s="233"/>
      <c r="D6" s="233" t="s">
        <v>2</v>
      </c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47"/>
    </row>
    <row r="7" s="230" customFormat="1" spans="1:15">
      <c r="A7" s="231"/>
      <c r="B7" s="233" t="s">
        <v>190</v>
      </c>
      <c r="C7" s="233"/>
      <c r="D7" s="233" t="s">
        <v>2</v>
      </c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47"/>
    </row>
    <row r="8" s="230" customFormat="1" spans="1:15">
      <c r="A8" s="231"/>
      <c r="B8" s="233" t="s">
        <v>191</v>
      </c>
      <c r="C8" s="233"/>
      <c r="D8" s="233" t="s">
        <v>2</v>
      </c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47"/>
    </row>
    <row r="9" s="230" customFormat="1" spans="1:15">
      <c r="A9" s="231"/>
      <c r="B9" s="235" t="s">
        <v>9</v>
      </c>
      <c r="C9" s="236" t="s">
        <v>192</v>
      </c>
      <c r="D9" s="235" t="s">
        <v>193</v>
      </c>
      <c r="E9" s="235" t="s">
        <v>169</v>
      </c>
      <c r="F9" s="235"/>
      <c r="G9" s="235"/>
      <c r="H9" s="235"/>
      <c r="I9" s="235" t="s">
        <v>194</v>
      </c>
      <c r="J9" s="235"/>
      <c r="K9" s="235"/>
      <c r="L9" s="235"/>
      <c r="M9" s="235"/>
      <c r="N9" s="235"/>
      <c r="O9" s="247"/>
    </row>
    <row r="10" s="230" customFormat="1" spans="1:15">
      <c r="A10" s="231"/>
      <c r="B10" s="235"/>
      <c r="C10" s="236"/>
      <c r="D10" s="235"/>
      <c r="E10" s="235" t="s">
        <v>195</v>
      </c>
      <c r="F10" s="235" t="s">
        <v>196</v>
      </c>
      <c r="G10" s="235" t="s">
        <v>197</v>
      </c>
      <c r="H10" s="235" t="s">
        <v>198</v>
      </c>
      <c r="I10" s="235" t="s">
        <v>199</v>
      </c>
      <c r="J10" s="235" t="s">
        <v>195</v>
      </c>
      <c r="K10" s="235" t="s">
        <v>196</v>
      </c>
      <c r="L10" s="248" t="s">
        <v>200</v>
      </c>
      <c r="M10" s="248"/>
      <c r="N10" s="235" t="s">
        <v>198</v>
      </c>
      <c r="O10" s="247"/>
    </row>
    <row r="11" s="230" customFormat="1" spans="1:15">
      <c r="A11" s="231"/>
      <c r="B11" s="235"/>
      <c r="C11" s="235"/>
      <c r="D11" s="237"/>
      <c r="E11" s="235"/>
      <c r="F11" s="235"/>
      <c r="G11" s="238"/>
      <c r="H11" s="238"/>
      <c r="I11" s="237"/>
      <c r="J11" s="235"/>
      <c r="K11" s="249"/>
      <c r="L11" s="250"/>
      <c r="M11" s="251"/>
      <c r="N11" s="251"/>
      <c r="O11" s="247"/>
    </row>
    <row r="12" s="230" customFormat="1" spans="1:15">
      <c r="A12" s="231"/>
      <c r="B12" s="235"/>
      <c r="C12" s="235"/>
      <c r="D12" s="237"/>
      <c r="E12" s="235"/>
      <c r="F12" s="235"/>
      <c r="G12" s="238"/>
      <c r="H12" s="238"/>
      <c r="I12" s="237"/>
      <c r="J12" s="235"/>
      <c r="K12" s="249"/>
      <c r="L12" s="250"/>
      <c r="M12" s="251"/>
      <c r="N12" s="251"/>
      <c r="O12" s="247"/>
    </row>
    <row r="13" s="230" customFormat="1" spans="1:15">
      <c r="A13" s="231"/>
      <c r="B13" s="235"/>
      <c r="C13" s="235"/>
      <c r="D13" s="237"/>
      <c r="E13" s="235"/>
      <c r="F13" s="235"/>
      <c r="G13" s="238"/>
      <c r="H13" s="238"/>
      <c r="I13" s="237"/>
      <c r="J13" s="235"/>
      <c r="K13" s="249"/>
      <c r="L13" s="250"/>
      <c r="M13" s="251"/>
      <c r="N13" s="251"/>
      <c r="O13" s="247"/>
    </row>
    <row r="14" s="230" customFormat="1" spans="1:15">
      <c r="A14" s="231"/>
      <c r="B14" s="235"/>
      <c r="C14" s="235"/>
      <c r="D14" s="237"/>
      <c r="E14" s="235"/>
      <c r="F14" s="235"/>
      <c r="G14" s="238"/>
      <c r="H14" s="238"/>
      <c r="I14" s="237"/>
      <c r="J14" s="235"/>
      <c r="K14" s="249"/>
      <c r="L14" s="252"/>
      <c r="M14" s="253"/>
      <c r="N14" s="251"/>
      <c r="O14" s="247"/>
    </row>
    <row r="15" s="230" customFormat="1" spans="1:15">
      <c r="A15" s="231"/>
      <c r="B15" s="235"/>
      <c r="C15" s="235"/>
      <c r="D15" s="237"/>
      <c r="E15" s="235"/>
      <c r="F15" s="235"/>
      <c r="G15" s="238"/>
      <c r="H15" s="238"/>
      <c r="I15" s="237"/>
      <c r="J15" s="235"/>
      <c r="K15" s="249"/>
      <c r="L15" s="250"/>
      <c r="M15" s="251"/>
      <c r="N15" s="251"/>
      <c r="O15" s="247"/>
    </row>
    <row r="16" s="230" customFormat="1" spans="1:15">
      <c r="A16" s="231"/>
      <c r="B16" s="235"/>
      <c r="C16" s="235"/>
      <c r="D16" s="237"/>
      <c r="E16" s="235"/>
      <c r="F16" s="235"/>
      <c r="G16" s="238"/>
      <c r="H16" s="238"/>
      <c r="I16" s="237"/>
      <c r="J16" s="235"/>
      <c r="K16" s="249"/>
      <c r="L16" s="252"/>
      <c r="M16" s="253"/>
      <c r="N16" s="251"/>
      <c r="O16" s="247"/>
    </row>
    <row r="17" s="230" customFormat="1" spans="1:15">
      <c r="A17" s="231"/>
      <c r="B17" s="235"/>
      <c r="C17" s="235"/>
      <c r="D17" s="237"/>
      <c r="E17" s="235"/>
      <c r="F17" s="235"/>
      <c r="G17" s="238"/>
      <c r="H17" s="238"/>
      <c r="I17" s="237"/>
      <c r="J17" s="235"/>
      <c r="K17" s="249"/>
      <c r="L17" s="250"/>
      <c r="M17" s="251"/>
      <c r="N17" s="251"/>
      <c r="O17" s="247"/>
    </row>
    <row r="18" s="230" customFormat="1" spans="1:15">
      <c r="A18" s="231"/>
      <c r="B18" s="235"/>
      <c r="C18" s="235"/>
      <c r="D18" s="237"/>
      <c r="E18" s="235"/>
      <c r="F18" s="235"/>
      <c r="G18" s="238"/>
      <c r="H18" s="238"/>
      <c r="I18" s="237"/>
      <c r="J18" s="235"/>
      <c r="K18" s="249"/>
      <c r="L18" s="252"/>
      <c r="M18" s="253"/>
      <c r="N18" s="251"/>
      <c r="O18" s="247"/>
    </row>
    <row r="19" s="230" customFormat="1" spans="1:15">
      <c r="A19" s="231"/>
      <c r="B19" s="235"/>
      <c r="C19" s="235"/>
      <c r="D19" s="237"/>
      <c r="E19" s="235"/>
      <c r="F19" s="235"/>
      <c r="G19" s="238"/>
      <c r="H19" s="238"/>
      <c r="I19" s="237"/>
      <c r="J19" s="235"/>
      <c r="K19" s="249"/>
      <c r="L19" s="250"/>
      <c r="M19" s="251"/>
      <c r="N19" s="251"/>
      <c r="O19" s="247"/>
    </row>
    <row r="20" s="230" customFormat="1" spans="1:15">
      <c r="A20" s="231"/>
      <c r="B20" s="235"/>
      <c r="C20" s="235"/>
      <c r="D20" s="237"/>
      <c r="E20" s="235"/>
      <c r="F20" s="235"/>
      <c r="G20" s="238"/>
      <c r="H20" s="238"/>
      <c r="I20" s="237"/>
      <c r="J20" s="235"/>
      <c r="K20" s="249"/>
      <c r="L20" s="252"/>
      <c r="M20" s="253"/>
      <c r="N20" s="251"/>
      <c r="O20" s="247"/>
    </row>
    <row r="21" s="230" customFormat="1" spans="1:15">
      <c r="A21" s="231"/>
      <c r="B21" s="235"/>
      <c r="C21" s="235"/>
      <c r="D21" s="237"/>
      <c r="E21" s="235"/>
      <c r="F21" s="235"/>
      <c r="G21" s="238"/>
      <c r="H21" s="238"/>
      <c r="I21" s="237"/>
      <c r="J21" s="235"/>
      <c r="K21" s="249"/>
      <c r="L21" s="250"/>
      <c r="M21" s="251"/>
      <c r="N21" s="251"/>
      <c r="O21" s="247"/>
    </row>
    <row r="22" s="230" customFormat="1" spans="1:15">
      <c r="A22" s="231"/>
      <c r="B22" s="235"/>
      <c r="C22" s="235"/>
      <c r="D22" s="237"/>
      <c r="E22" s="235"/>
      <c r="F22" s="235"/>
      <c r="G22" s="238"/>
      <c r="H22" s="238"/>
      <c r="I22" s="237"/>
      <c r="J22" s="235"/>
      <c r="K22" s="249"/>
      <c r="L22" s="252"/>
      <c r="M22" s="253"/>
      <c r="N22" s="251"/>
      <c r="O22" s="247"/>
    </row>
    <row r="23" s="230" customFormat="1" spans="1:15">
      <c r="A23" s="231"/>
      <c r="B23" s="235"/>
      <c r="C23" s="235"/>
      <c r="D23" s="237"/>
      <c r="E23" s="235"/>
      <c r="F23" s="235"/>
      <c r="G23" s="238"/>
      <c r="H23" s="238"/>
      <c r="I23" s="237"/>
      <c r="J23" s="235"/>
      <c r="K23" s="249"/>
      <c r="L23" s="250"/>
      <c r="M23" s="251"/>
      <c r="N23" s="251"/>
      <c r="O23" s="247"/>
    </row>
    <row r="24" s="230" customFormat="1" spans="1:15">
      <c r="A24" s="231"/>
      <c r="B24" s="235"/>
      <c r="C24" s="235"/>
      <c r="D24" s="237"/>
      <c r="E24" s="235"/>
      <c r="F24" s="235"/>
      <c r="G24" s="238"/>
      <c r="H24" s="238"/>
      <c r="I24" s="237"/>
      <c r="J24" s="235"/>
      <c r="K24" s="249"/>
      <c r="L24" s="252"/>
      <c r="M24" s="253"/>
      <c r="N24" s="251"/>
      <c r="O24" s="247"/>
    </row>
    <row r="25" s="230" customFormat="1" spans="1:15">
      <c r="A25" s="231"/>
      <c r="B25" s="235"/>
      <c r="C25" s="235"/>
      <c r="D25" s="237"/>
      <c r="E25" s="235"/>
      <c r="F25" s="235"/>
      <c r="G25" s="238"/>
      <c r="H25" s="238"/>
      <c r="I25" s="237"/>
      <c r="J25" s="235"/>
      <c r="K25" s="249"/>
      <c r="L25" s="250"/>
      <c r="M25" s="251"/>
      <c r="N25" s="251"/>
      <c r="O25" s="247"/>
    </row>
    <row r="26" s="230" customFormat="1" spans="1:15">
      <c r="A26" s="231"/>
      <c r="B26" s="235"/>
      <c r="C26" s="235"/>
      <c r="D26" s="237"/>
      <c r="E26" s="235"/>
      <c r="F26" s="235"/>
      <c r="G26" s="238"/>
      <c r="H26" s="238"/>
      <c r="I26" s="237"/>
      <c r="J26" s="235"/>
      <c r="K26" s="249"/>
      <c r="L26" s="252"/>
      <c r="M26" s="253"/>
      <c r="N26" s="251"/>
      <c r="O26" s="247"/>
    </row>
    <row r="27" s="230" customFormat="1" spans="1:15">
      <c r="A27" s="231"/>
      <c r="B27" s="235"/>
      <c r="C27" s="235"/>
      <c r="D27" s="237"/>
      <c r="E27" s="235"/>
      <c r="F27" s="235"/>
      <c r="G27" s="238"/>
      <c r="H27" s="238"/>
      <c r="I27" s="237"/>
      <c r="J27" s="235"/>
      <c r="K27" s="249"/>
      <c r="L27" s="250"/>
      <c r="M27" s="251"/>
      <c r="N27" s="251"/>
      <c r="O27" s="247"/>
    </row>
    <row r="28" s="230" customFormat="1" spans="1:15">
      <c r="A28" s="231"/>
      <c r="B28" s="239"/>
      <c r="C28" s="235"/>
      <c r="D28" s="240"/>
      <c r="E28" s="235"/>
      <c r="F28" s="241"/>
      <c r="G28" s="238"/>
      <c r="H28" s="238"/>
      <c r="I28" s="237"/>
      <c r="J28" s="241"/>
      <c r="K28" s="249"/>
      <c r="L28" s="252"/>
      <c r="M28" s="253"/>
      <c r="N28" s="251"/>
      <c r="O28" s="247"/>
    </row>
    <row r="29" s="230" customFormat="1" spans="1:15">
      <c r="A29" s="231"/>
      <c r="B29" s="239"/>
      <c r="C29" s="235"/>
      <c r="D29" s="240"/>
      <c r="E29" s="235"/>
      <c r="F29" s="241"/>
      <c r="G29" s="238"/>
      <c r="H29" s="238"/>
      <c r="I29" s="237"/>
      <c r="J29" s="241"/>
      <c r="K29" s="249"/>
      <c r="L29" s="250"/>
      <c r="M29" s="251"/>
      <c r="N29" s="251"/>
      <c r="O29" s="247"/>
    </row>
    <row r="30" s="230" customFormat="1" spans="1:15">
      <c r="A30" s="231"/>
      <c r="B30" s="235"/>
      <c r="C30" s="235"/>
      <c r="D30" s="240"/>
      <c r="E30" s="235"/>
      <c r="F30" s="241"/>
      <c r="G30" s="238"/>
      <c r="H30" s="238"/>
      <c r="I30" s="237"/>
      <c r="J30" s="241"/>
      <c r="K30" s="249"/>
      <c r="L30" s="252"/>
      <c r="M30" s="253"/>
      <c r="N30" s="251"/>
      <c r="O30" s="247"/>
    </row>
    <row r="31" s="230" customFormat="1" spans="1:15">
      <c r="A31" s="231"/>
      <c r="B31" s="235"/>
      <c r="C31" s="235"/>
      <c r="D31" s="237"/>
      <c r="E31" s="235"/>
      <c r="F31" s="235"/>
      <c r="G31" s="238"/>
      <c r="H31" s="238"/>
      <c r="I31" s="237"/>
      <c r="J31" s="235"/>
      <c r="K31" s="249"/>
      <c r="L31" s="250"/>
      <c r="M31" s="251"/>
      <c r="N31" s="251"/>
      <c r="O31" s="247"/>
    </row>
    <row r="32" s="230" customFormat="1" spans="1:15">
      <c r="A32" s="231"/>
      <c r="B32" s="235"/>
      <c r="C32" s="235"/>
      <c r="D32" s="240"/>
      <c r="E32" s="235"/>
      <c r="F32" s="241"/>
      <c r="G32" s="238"/>
      <c r="H32" s="238"/>
      <c r="I32" s="237"/>
      <c r="J32" s="241"/>
      <c r="K32" s="249"/>
      <c r="L32" s="254"/>
      <c r="M32" s="255"/>
      <c r="N32" s="251"/>
      <c r="O32" s="247"/>
    </row>
    <row r="33" s="230" customFormat="1" spans="1:15">
      <c r="A33" s="231"/>
      <c r="B33" s="235" t="s">
        <v>201</v>
      </c>
      <c r="C33" s="235"/>
      <c r="D33" s="235"/>
      <c r="E33" s="242">
        <f>SUM(H11:H32)</f>
        <v>0</v>
      </c>
      <c r="F33" s="243"/>
      <c r="G33" s="243"/>
      <c r="H33" s="243"/>
      <c r="I33" s="242">
        <f>SUM(N11:N32)</f>
        <v>0</v>
      </c>
      <c r="J33" s="243"/>
      <c r="K33" s="243"/>
      <c r="L33" s="256"/>
      <c r="M33" s="256"/>
      <c r="N33" s="243"/>
      <c r="O33" s="247"/>
    </row>
    <row r="34" s="230" customFormat="1" spans="1:15">
      <c r="A34" s="231"/>
      <c r="B34" s="235" t="s">
        <v>140</v>
      </c>
      <c r="C34" s="235"/>
      <c r="D34" s="235"/>
      <c r="E34" s="242">
        <f>E33+I33</f>
        <v>0</v>
      </c>
      <c r="F34" s="243"/>
      <c r="G34" s="243"/>
      <c r="H34" s="243"/>
      <c r="I34" s="243"/>
      <c r="J34" s="243"/>
      <c r="K34" s="243"/>
      <c r="L34" s="243"/>
      <c r="M34" s="243"/>
      <c r="N34" s="243"/>
      <c r="O34" s="247"/>
    </row>
    <row r="35" s="230" customFormat="1" spans="1:15">
      <c r="A35" s="231"/>
      <c r="B35" s="234"/>
      <c r="C35" s="244" t="s">
        <v>202</v>
      </c>
      <c r="D35" s="244"/>
      <c r="E35" s="244"/>
      <c r="F35" s="244"/>
      <c r="G35" s="244"/>
      <c r="H35" s="234"/>
      <c r="I35" s="234"/>
      <c r="J35" s="234"/>
      <c r="K35" s="234"/>
      <c r="L35" s="234"/>
      <c r="M35" s="234"/>
      <c r="N35" s="234"/>
      <c r="O35" s="247"/>
    </row>
    <row r="36" s="230" customFormat="1" spans="1:15">
      <c r="A36" s="231"/>
      <c r="B36" s="244" t="s">
        <v>203</v>
      </c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7"/>
    </row>
    <row r="37" s="230" customFormat="1" ht="12" customHeight="1" spans="1:15">
      <c r="A37" s="231"/>
      <c r="B37" s="244" t="s">
        <v>204</v>
      </c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7"/>
    </row>
    <row r="38" s="230" customFormat="1" spans="1:15">
      <c r="A38" s="231"/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47"/>
    </row>
    <row r="39" s="230" customFormat="1" spans="1:15">
      <c r="A39" s="245"/>
      <c r="B39" s="246" t="s">
        <v>205</v>
      </c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57"/>
    </row>
    <row r="40" spans="1:15">
      <c r="A40" s="232"/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</row>
  </sheetData>
  <mergeCells count="33">
    <mergeCell ref="J1:L1"/>
    <mergeCell ref="N1:O1"/>
    <mergeCell ref="J2:L2"/>
    <mergeCell ref="N2:O2"/>
    <mergeCell ref="J3:L3"/>
    <mergeCell ref="N3:O3"/>
    <mergeCell ref="J4:L4"/>
    <mergeCell ref="N4:O4"/>
    <mergeCell ref="B6:C6"/>
    <mergeCell ref="B7:C7"/>
    <mergeCell ref="B8:C8"/>
    <mergeCell ref="E9:H9"/>
    <mergeCell ref="I9:N9"/>
    <mergeCell ref="L10:M10"/>
    <mergeCell ref="L11:M11"/>
    <mergeCell ref="L28:M28"/>
    <mergeCell ref="L30:M30"/>
    <mergeCell ref="L31:M31"/>
    <mergeCell ref="L32:M32"/>
    <mergeCell ref="B33:D33"/>
    <mergeCell ref="E33:H33"/>
    <mergeCell ref="I33:N33"/>
    <mergeCell ref="B34:D34"/>
    <mergeCell ref="E34:N34"/>
    <mergeCell ref="C35:G35"/>
    <mergeCell ref="B36:N36"/>
    <mergeCell ref="B37:N37"/>
    <mergeCell ref="B39:N39"/>
    <mergeCell ref="B9:B10"/>
    <mergeCell ref="C9:C10"/>
    <mergeCell ref="D9:D10"/>
    <mergeCell ref="A1:I2"/>
    <mergeCell ref="A3:I4"/>
  </mergeCells>
  <pageMargins left="0.25" right="0.25" top="0.75" bottom="0.75" header="0.298611111111111" footer="0.298611111111111"/>
  <pageSetup paperSize="9" scale="9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selection activeCell="D17" sqref="D17"/>
    </sheetView>
  </sheetViews>
  <sheetFormatPr defaultColWidth="9" defaultRowHeight="15"/>
  <cols>
    <col min="1" max="1" width="4.14285714285714" style="202" customWidth="1"/>
    <col min="2" max="2" width="4.42857142857143" style="202" customWidth="1"/>
    <col min="3" max="3" width="22.5714285714286" style="202" customWidth="1"/>
    <col min="4" max="4" width="13.1428571428571" style="202" customWidth="1"/>
    <col min="5" max="5" width="10.4285714285714" style="202" customWidth="1"/>
    <col min="6" max="6" width="6.57142857142857" style="202" customWidth="1"/>
    <col min="7" max="7" width="13.7142857142857" style="202" customWidth="1"/>
    <col min="8" max="8" width="11.1428571428571" style="202" customWidth="1"/>
    <col min="9" max="9" width="3.57142857142857" style="202" customWidth="1"/>
    <col min="10" max="10" width="3.28571428571429" style="202" customWidth="1"/>
    <col min="11" max="11" width="42.2857142857143" style="202" customWidth="1"/>
    <col min="12" max="12" width="3.71428571428571" style="202" customWidth="1"/>
    <col min="13" max="16384" width="9.14285714285714" style="202"/>
  </cols>
  <sheetData>
    <row r="1" s="202" customFormat="1" customHeight="1" spans="1:12">
      <c r="A1" s="203" t="s">
        <v>181</v>
      </c>
      <c r="B1" s="203"/>
      <c r="C1" s="203"/>
      <c r="D1" s="203"/>
      <c r="E1" s="203"/>
      <c r="F1" s="203"/>
      <c r="G1" s="204" t="s">
        <v>182</v>
      </c>
      <c r="H1" s="204"/>
      <c r="I1" s="204"/>
      <c r="J1" s="205" t="s">
        <v>2</v>
      </c>
      <c r="K1" s="219" t="s">
        <v>206</v>
      </c>
      <c r="L1" s="219"/>
    </row>
    <row r="2" s="202" customFormat="1" customHeight="1" spans="1:12">
      <c r="A2" s="203"/>
      <c r="B2" s="203"/>
      <c r="C2" s="203"/>
      <c r="D2" s="203"/>
      <c r="E2" s="203"/>
      <c r="F2" s="203"/>
      <c r="G2" s="204" t="s">
        <v>184</v>
      </c>
      <c r="H2" s="204"/>
      <c r="I2" s="204"/>
      <c r="J2" s="205" t="s">
        <v>2</v>
      </c>
      <c r="K2" s="204">
        <v>0</v>
      </c>
      <c r="L2" s="204"/>
    </row>
    <row r="3" s="202" customFormat="1" customHeight="1" spans="1:12">
      <c r="A3" s="205" t="s">
        <v>207</v>
      </c>
      <c r="B3" s="205"/>
      <c r="C3" s="205"/>
      <c r="D3" s="205"/>
      <c r="E3" s="205"/>
      <c r="F3" s="205"/>
      <c r="G3" s="204" t="s">
        <v>186</v>
      </c>
      <c r="H3" s="204"/>
      <c r="I3" s="204"/>
      <c r="J3" s="205" t="s">
        <v>2</v>
      </c>
      <c r="K3" s="204" t="s">
        <v>187</v>
      </c>
      <c r="L3" s="204"/>
    </row>
    <row r="4" s="202" customFormat="1" spans="1:12">
      <c r="A4" s="205"/>
      <c r="B4" s="205"/>
      <c r="C4" s="205"/>
      <c r="D4" s="205"/>
      <c r="E4" s="205"/>
      <c r="F4" s="205"/>
      <c r="G4" s="204" t="s">
        <v>188</v>
      </c>
      <c r="H4" s="204"/>
      <c r="I4" s="204"/>
      <c r="J4" s="205" t="s">
        <v>2</v>
      </c>
      <c r="K4" s="220"/>
      <c r="L4" s="220"/>
    </row>
    <row r="5" s="202" customFormat="1" ht="6" customHeight="1" spans="1:12">
      <c r="A5" s="206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21"/>
    </row>
    <row r="6" s="202" customFormat="1" spans="1:12">
      <c r="A6" s="208"/>
      <c r="B6" s="209" t="s">
        <v>208</v>
      </c>
      <c r="C6" s="209"/>
      <c r="D6" s="209" t="s">
        <v>2</v>
      </c>
      <c r="E6" s="209"/>
      <c r="F6" s="209"/>
      <c r="G6" s="209"/>
      <c r="H6" s="209"/>
      <c r="I6" s="209"/>
      <c r="J6" s="209"/>
      <c r="K6" s="209"/>
      <c r="L6" s="222"/>
    </row>
    <row r="7" s="202" customFormat="1" spans="1:12">
      <c r="A7" s="208"/>
      <c r="B7" s="209" t="s">
        <v>209</v>
      </c>
      <c r="C7" s="209"/>
      <c r="D7" s="209" t="s">
        <v>2</v>
      </c>
      <c r="E7" s="209"/>
      <c r="F7" s="209"/>
      <c r="G7" s="209"/>
      <c r="H7" s="209"/>
      <c r="I7" s="209"/>
      <c r="J7" s="209"/>
      <c r="K7" s="209"/>
      <c r="L7" s="222"/>
    </row>
    <row r="8" s="202" customFormat="1" spans="1:12">
      <c r="A8" s="208"/>
      <c r="B8" s="209" t="s">
        <v>210</v>
      </c>
      <c r="C8" s="209"/>
      <c r="D8" s="209" t="s">
        <v>2</v>
      </c>
      <c r="E8" s="209"/>
      <c r="F8" s="209"/>
      <c r="G8" s="209"/>
      <c r="H8" s="209"/>
      <c r="I8" s="209"/>
      <c r="J8" s="209"/>
      <c r="K8" s="209"/>
      <c r="L8" s="222"/>
    </row>
    <row r="9" s="202" customFormat="1" spans="1:12">
      <c r="A9" s="208"/>
      <c r="B9" s="210" t="s">
        <v>9</v>
      </c>
      <c r="C9" s="210" t="s">
        <v>211</v>
      </c>
      <c r="D9" s="210" t="s">
        <v>212</v>
      </c>
      <c r="E9" s="210"/>
      <c r="F9" s="210"/>
      <c r="G9" s="210" t="s">
        <v>213</v>
      </c>
      <c r="H9" s="210"/>
      <c r="I9" s="210"/>
      <c r="J9" s="210"/>
      <c r="K9" s="210" t="s">
        <v>214</v>
      </c>
      <c r="L9" s="222"/>
    </row>
    <row r="10" s="202" customFormat="1" spans="1:12">
      <c r="A10" s="208"/>
      <c r="B10" s="210"/>
      <c r="C10" s="210"/>
      <c r="D10" s="210" t="s">
        <v>215</v>
      </c>
      <c r="E10" s="210"/>
      <c r="F10" s="211" t="s">
        <v>216</v>
      </c>
      <c r="G10" s="210" t="s">
        <v>215</v>
      </c>
      <c r="H10" s="210"/>
      <c r="I10" s="211" t="s">
        <v>216</v>
      </c>
      <c r="J10" s="211"/>
      <c r="K10" s="210"/>
      <c r="L10" s="222"/>
    </row>
    <row r="11" s="202" customFormat="1" spans="1:12">
      <c r="A11" s="208"/>
      <c r="B11" s="210"/>
      <c r="C11" s="210"/>
      <c r="D11" s="210" t="s">
        <v>217</v>
      </c>
      <c r="E11" s="210" t="s">
        <v>218</v>
      </c>
      <c r="F11" s="211"/>
      <c r="G11" s="210" t="s">
        <v>217</v>
      </c>
      <c r="H11" s="210" t="s">
        <v>218</v>
      </c>
      <c r="I11" s="211"/>
      <c r="J11" s="211"/>
      <c r="K11" s="210"/>
      <c r="L11" s="222"/>
    </row>
    <row r="12" s="202" customFormat="1" spans="1:12">
      <c r="A12" s="208"/>
      <c r="B12" s="212"/>
      <c r="C12" s="212"/>
      <c r="D12" s="212"/>
      <c r="E12" s="212"/>
      <c r="F12" s="212"/>
      <c r="G12" s="212"/>
      <c r="H12" s="212"/>
      <c r="I12" s="223"/>
      <c r="J12" s="223"/>
      <c r="K12" s="212"/>
      <c r="L12" s="222"/>
    </row>
    <row r="13" s="202" customFormat="1" spans="1:12">
      <c r="A13" s="208"/>
      <c r="B13" s="212"/>
      <c r="C13" s="212"/>
      <c r="D13" s="212"/>
      <c r="E13" s="212"/>
      <c r="F13" s="212"/>
      <c r="G13" s="212"/>
      <c r="H13" s="212"/>
      <c r="I13" s="223"/>
      <c r="J13" s="223"/>
      <c r="K13" s="212"/>
      <c r="L13" s="222"/>
    </row>
    <row r="14" s="202" customFormat="1" spans="1:12">
      <c r="A14" s="208"/>
      <c r="B14" s="212"/>
      <c r="C14" s="212"/>
      <c r="D14" s="212"/>
      <c r="E14" s="212"/>
      <c r="F14" s="212"/>
      <c r="G14" s="212"/>
      <c r="H14" s="212"/>
      <c r="I14" s="223"/>
      <c r="J14" s="223"/>
      <c r="K14" s="212"/>
      <c r="L14" s="222"/>
    </row>
    <row r="15" s="202" customFormat="1" spans="1:12">
      <c r="A15" s="208"/>
      <c r="B15" s="212"/>
      <c r="C15" s="212"/>
      <c r="D15" s="212"/>
      <c r="E15" s="212"/>
      <c r="F15" s="212"/>
      <c r="G15" s="212"/>
      <c r="H15" s="212"/>
      <c r="I15" s="223"/>
      <c r="J15" s="223"/>
      <c r="K15" s="212"/>
      <c r="L15" s="222"/>
    </row>
    <row r="16" s="202" customFormat="1" spans="1:12">
      <c r="A16" s="208"/>
      <c r="B16" s="212"/>
      <c r="C16" s="212"/>
      <c r="D16" s="212"/>
      <c r="E16" s="212"/>
      <c r="F16" s="212"/>
      <c r="G16" s="212"/>
      <c r="H16" s="212"/>
      <c r="I16" s="223"/>
      <c r="J16" s="223"/>
      <c r="K16" s="212"/>
      <c r="L16" s="222"/>
    </row>
    <row r="17" s="202" customFormat="1" spans="1:12">
      <c r="A17" s="208"/>
      <c r="B17" s="212"/>
      <c r="C17" s="212"/>
      <c r="D17" s="212"/>
      <c r="E17" s="212"/>
      <c r="F17" s="212"/>
      <c r="G17" s="212"/>
      <c r="H17" s="212"/>
      <c r="I17" s="223"/>
      <c r="J17" s="223"/>
      <c r="K17" s="212"/>
      <c r="L17" s="222"/>
    </row>
    <row r="18" s="202" customFormat="1" spans="1:12">
      <c r="A18" s="208"/>
      <c r="B18" s="212"/>
      <c r="C18" s="212"/>
      <c r="D18" s="212"/>
      <c r="E18" s="212"/>
      <c r="F18" s="212"/>
      <c r="G18" s="212"/>
      <c r="H18" s="212"/>
      <c r="I18" s="223"/>
      <c r="J18" s="223"/>
      <c r="K18" s="212"/>
      <c r="L18" s="222"/>
    </row>
    <row r="19" s="202" customFormat="1" spans="1:12">
      <c r="A19" s="208"/>
      <c r="B19" s="212"/>
      <c r="C19" s="212"/>
      <c r="D19" s="212"/>
      <c r="E19" s="212"/>
      <c r="F19" s="212"/>
      <c r="G19" s="212"/>
      <c r="H19" s="212"/>
      <c r="I19" s="223"/>
      <c r="J19" s="223"/>
      <c r="K19" s="212"/>
      <c r="L19" s="222"/>
    </row>
    <row r="20" s="202" customFormat="1" spans="1:12">
      <c r="A20" s="208"/>
      <c r="B20" s="212"/>
      <c r="C20" s="212"/>
      <c r="D20" s="212"/>
      <c r="E20" s="212"/>
      <c r="F20" s="212"/>
      <c r="G20" s="212"/>
      <c r="H20" s="212"/>
      <c r="I20" s="223"/>
      <c r="J20" s="223"/>
      <c r="K20" s="212"/>
      <c r="L20" s="222"/>
    </row>
    <row r="21" s="202" customFormat="1" spans="1:12">
      <c r="A21" s="208"/>
      <c r="B21" s="212"/>
      <c r="C21" s="212"/>
      <c r="D21" s="212"/>
      <c r="E21" s="212"/>
      <c r="F21" s="212"/>
      <c r="G21" s="212"/>
      <c r="H21" s="212"/>
      <c r="I21" s="223"/>
      <c r="J21" s="223"/>
      <c r="K21" s="212"/>
      <c r="L21" s="222"/>
    </row>
    <row r="22" s="202" customFormat="1" spans="1:12">
      <c r="A22" s="208"/>
      <c r="B22" s="212"/>
      <c r="C22" s="212"/>
      <c r="D22" s="212"/>
      <c r="E22" s="212"/>
      <c r="F22" s="212"/>
      <c r="G22" s="212"/>
      <c r="H22" s="212"/>
      <c r="I22" s="223"/>
      <c r="J22" s="223"/>
      <c r="K22" s="212"/>
      <c r="L22" s="222"/>
    </row>
    <row r="23" s="202" customFormat="1" spans="1:12">
      <c r="A23" s="208"/>
      <c r="B23" s="212"/>
      <c r="C23" s="212"/>
      <c r="D23" s="212"/>
      <c r="E23" s="212"/>
      <c r="F23" s="212"/>
      <c r="G23" s="212"/>
      <c r="H23" s="212"/>
      <c r="I23" s="223"/>
      <c r="J23" s="223"/>
      <c r="K23" s="212"/>
      <c r="L23" s="222"/>
    </row>
    <row r="24" s="202" customFormat="1" spans="1:12">
      <c r="A24" s="208"/>
      <c r="B24" s="212"/>
      <c r="C24" s="212"/>
      <c r="D24" s="212"/>
      <c r="E24" s="212"/>
      <c r="F24" s="212"/>
      <c r="G24" s="212"/>
      <c r="H24" s="212"/>
      <c r="I24" s="224"/>
      <c r="J24" s="225"/>
      <c r="K24" s="212"/>
      <c r="L24" s="222"/>
    </row>
    <row r="25" s="202" customFormat="1" spans="1:12">
      <c r="A25" s="208"/>
      <c r="B25" s="212"/>
      <c r="C25" s="212"/>
      <c r="D25" s="212"/>
      <c r="E25" s="212"/>
      <c r="F25" s="212"/>
      <c r="G25" s="212"/>
      <c r="H25" s="212"/>
      <c r="I25" s="223"/>
      <c r="J25" s="223"/>
      <c r="K25" s="212"/>
      <c r="L25" s="222"/>
    </row>
    <row r="26" s="202" customFormat="1" spans="1:12">
      <c r="A26" s="208"/>
      <c r="B26" s="212"/>
      <c r="C26" s="213"/>
      <c r="D26" s="213"/>
      <c r="E26" s="213"/>
      <c r="F26" s="213"/>
      <c r="G26" s="213"/>
      <c r="H26" s="212"/>
      <c r="I26" s="223"/>
      <c r="J26" s="223"/>
      <c r="K26" s="212"/>
      <c r="L26" s="222"/>
    </row>
    <row r="27" s="202" customFormat="1" spans="1:12">
      <c r="A27" s="208"/>
      <c r="B27" s="209"/>
      <c r="C27" s="207"/>
      <c r="D27" s="207"/>
      <c r="E27" s="207"/>
      <c r="F27" s="207"/>
      <c r="G27" s="207"/>
      <c r="H27" s="209"/>
      <c r="I27" s="226"/>
      <c r="J27" s="226"/>
      <c r="K27" s="209"/>
      <c r="L27" s="222"/>
    </row>
    <row r="28" s="202" customFormat="1" spans="1:14">
      <c r="A28" s="208"/>
      <c r="B28" s="214"/>
      <c r="C28" s="215" t="s">
        <v>219</v>
      </c>
      <c r="D28" s="215"/>
      <c r="E28" s="215"/>
      <c r="F28" s="215"/>
      <c r="G28" s="215"/>
      <c r="H28" s="214"/>
      <c r="I28" s="214"/>
      <c r="J28" s="214"/>
      <c r="K28" s="214"/>
      <c r="L28" s="227"/>
      <c r="M28" s="214"/>
      <c r="N28" s="214"/>
    </row>
    <row r="29" s="202" customFormat="1" spans="1:14">
      <c r="A29" s="208"/>
      <c r="B29" s="216" t="s">
        <v>220</v>
      </c>
      <c r="C29" s="216"/>
      <c r="D29" s="216"/>
      <c r="E29" s="216"/>
      <c r="F29" s="216"/>
      <c r="G29" s="216"/>
      <c r="H29" s="216"/>
      <c r="I29" s="216"/>
      <c r="J29" s="216"/>
      <c r="K29" s="216"/>
      <c r="L29" s="228"/>
      <c r="M29" s="215"/>
      <c r="N29" s="215"/>
    </row>
    <row r="30" s="202" customFormat="1" spans="1:14">
      <c r="A30" s="208"/>
      <c r="B30" s="216" t="s">
        <v>221</v>
      </c>
      <c r="C30" s="216"/>
      <c r="D30" s="216"/>
      <c r="E30" s="216"/>
      <c r="F30" s="216"/>
      <c r="G30" s="216"/>
      <c r="H30" s="216"/>
      <c r="I30" s="216"/>
      <c r="J30" s="216"/>
      <c r="K30" s="216"/>
      <c r="L30" s="228"/>
      <c r="M30" s="215"/>
      <c r="N30" s="215"/>
    </row>
    <row r="31" s="202" customFormat="1" spans="1:14">
      <c r="A31" s="208"/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27"/>
      <c r="M31" s="214"/>
      <c r="N31" s="214"/>
    </row>
    <row r="32" s="202" customFormat="1" spans="1:14">
      <c r="A32" s="208"/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27"/>
      <c r="M32" s="214"/>
      <c r="N32" s="214"/>
    </row>
    <row r="33" s="202" customFormat="1" spans="1:14">
      <c r="A33" s="208"/>
      <c r="B33" s="216" t="s">
        <v>222</v>
      </c>
      <c r="C33" s="216"/>
      <c r="D33" s="216"/>
      <c r="E33" s="216"/>
      <c r="F33" s="216"/>
      <c r="G33" s="216"/>
      <c r="H33" s="216"/>
      <c r="I33" s="216"/>
      <c r="J33" s="216"/>
      <c r="K33" s="216"/>
      <c r="L33" s="228"/>
      <c r="M33" s="215"/>
      <c r="N33" s="215"/>
    </row>
    <row r="34" s="202" customFormat="1" spans="1:12">
      <c r="A34" s="217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29"/>
    </row>
  </sheetData>
  <mergeCells count="38">
    <mergeCell ref="G1:I1"/>
    <mergeCell ref="K1:L1"/>
    <mergeCell ref="G2:I2"/>
    <mergeCell ref="K2:L2"/>
    <mergeCell ref="G3:I3"/>
    <mergeCell ref="K3:L3"/>
    <mergeCell ref="G4:I4"/>
    <mergeCell ref="K4:L4"/>
    <mergeCell ref="D9:F9"/>
    <mergeCell ref="G9:J9"/>
    <mergeCell ref="D10:E10"/>
    <mergeCell ref="G10:H10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B29:K29"/>
    <mergeCell ref="B30:K30"/>
    <mergeCell ref="B33:K33"/>
    <mergeCell ref="B9:B11"/>
    <mergeCell ref="C9:C11"/>
    <mergeCell ref="F10:F11"/>
    <mergeCell ref="K9:K11"/>
    <mergeCell ref="A1:F2"/>
    <mergeCell ref="A3:F4"/>
    <mergeCell ref="I10:J11"/>
  </mergeCells>
  <pageMargins left="0.25" right="0.25" top="0.75" bottom="0.75" header="0.298611111111111" footer="0.2986111111111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1"/>
  <sheetViews>
    <sheetView workbookViewId="0">
      <selection activeCell="K152" sqref="K152"/>
    </sheetView>
  </sheetViews>
  <sheetFormatPr defaultColWidth="9" defaultRowHeight="15"/>
  <cols>
    <col min="1" max="1" width="5.57142857142857" customWidth="1"/>
    <col min="2" max="2" width="3.71428571428571" customWidth="1"/>
    <col min="6" max="6" width="6.28571428571429" customWidth="1"/>
    <col min="7" max="7" width="7" customWidth="1"/>
    <col min="8" max="8" width="7.71428571428571" customWidth="1"/>
    <col min="9" max="9" width="9.57142857142857" customWidth="1"/>
    <col min="10" max="10" width="9.28571428571429" customWidth="1"/>
    <col min="11" max="11" width="5.85714285714286" customWidth="1"/>
    <col min="12" max="13" width="7" customWidth="1"/>
    <col min="14" max="14" width="9" customWidth="1"/>
    <col min="15" max="15" width="10.8571428571429" customWidth="1"/>
    <col min="16" max="16" width="12.5714285714286" customWidth="1"/>
    <col min="17" max="17" width="18.5714285714286" customWidth="1"/>
  </cols>
  <sheetData>
    <row r="1" customFormat="1" ht="18" spans="1:1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customFormat="1" spans="1:15">
      <c r="A2" s="55" t="s">
        <v>1</v>
      </c>
      <c r="B2" s="55"/>
      <c r="C2" s="55"/>
      <c r="D2" s="56" t="s">
        <v>2</v>
      </c>
      <c r="E2" s="55" t="s">
        <v>3</v>
      </c>
      <c r="F2" s="57"/>
      <c r="G2" s="58"/>
      <c r="H2" s="58"/>
      <c r="I2" s="58"/>
      <c r="J2" s="58"/>
      <c r="K2" s="58"/>
      <c r="L2" s="58"/>
      <c r="M2" s="58"/>
      <c r="N2" s="58"/>
      <c r="O2" s="58"/>
    </row>
    <row r="3" customFormat="1" spans="1:15">
      <c r="A3" s="55" t="s">
        <v>4</v>
      </c>
      <c r="B3" s="55"/>
      <c r="C3" s="55"/>
      <c r="D3" s="56" t="s">
        <v>2</v>
      </c>
      <c r="E3" s="59" t="s">
        <v>5</v>
      </c>
      <c r="F3" s="58"/>
      <c r="G3" s="58"/>
      <c r="H3" s="58"/>
      <c r="I3" s="58"/>
      <c r="J3" s="58"/>
      <c r="K3" s="58"/>
      <c r="L3" s="58"/>
      <c r="M3" s="58"/>
      <c r="N3" s="58"/>
      <c r="O3" s="58"/>
    </row>
    <row r="4" customFormat="1" spans="1:15">
      <c r="A4" s="55" t="s">
        <v>6</v>
      </c>
      <c r="B4" s="55"/>
      <c r="C4" s="55"/>
      <c r="D4" s="56" t="s">
        <v>2</v>
      </c>
      <c r="E4" s="59">
        <v>1</v>
      </c>
      <c r="F4" s="58" t="s">
        <v>7</v>
      </c>
      <c r="G4" s="58"/>
      <c r="H4" s="58"/>
      <c r="I4" s="58"/>
      <c r="J4" s="58"/>
      <c r="K4" s="58"/>
      <c r="L4" s="58"/>
      <c r="M4" s="58"/>
      <c r="N4" s="58"/>
      <c r="O4" s="58"/>
    </row>
    <row r="5" customFormat="1" spans="1:15">
      <c r="A5" s="60" t="s">
        <v>8</v>
      </c>
      <c r="B5" s="60" t="s">
        <v>9</v>
      </c>
      <c r="C5" s="61" t="s">
        <v>10</v>
      </c>
      <c r="D5" s="62"/>
      <c r="E5" s="63"/>
      <c r="F5" s="64" t="s">
        <v>11</v>
      </c>
      <c r="G5" s="65"/>
      <c r="H5" s="65"/>
      <c r="I5" s="65"/>
      <c r="J5" s="64" t="s">
        <v>12</v>
      </c>
      <c r="K5" s="65"/>
      <c r="L5" s="65"/>
      <c r="M5" s="65"/>
      <c r="N5" s="65"/>
      <c r="O5" s="60" t="s">
        <v>13</v>
      </c>
    </row>
    <row r="6" customFormat="1" spans="1:15">
      <c r="A6" s="66"/>
      <c r="B6" s="66"/>
      <c r="C6" s="67"/>
      <c r="D6" s="68"/>
      <c r="E6" s="69"/>
      <c r="F6" s="70" t="s">
        <v>14</v>
      </c>
      <c r="G6" s="71"/>
      <c r="H6" s="72" t="s">
        <v>15</v>
      </c>
      <c r="I6" s="72" t="s">
        <v>16</v>
      </c>
      <c r="J6" s="72" t="s">
        <v>17</v>
      </c>
      <c r="K6" s="70" t="s">
        <v>14</v>
      </c>
      <c r="L6" s="71"/>
      <c r="M6" s="124" t="s">
        <v>15</v>
      </c>
      <c r="N6" s="72" t="s">
        <v>18</v>
      </c>
      <c r="O6" s="66"/>
    </row>
    <row r="7" customFormat="1" spans="1:15">
      <c r="A7" s="73"/>
      <c r="B7" s="73"/>
      <c r="C7" s="74"/>
      <c r="D7" s="75"/>
      <c r="E7" s="76"/>
      <c r="F7" s="77" t="s">
        <v>19</v>
      </c>
      <c r="G7" s="77" t="s">
        <v>20</v>
      </c>
      <c r="H7" s="78" t="s">
        <v>21</v>
      </c>
      <c r="I7" s="78" t="s">
        <v>22</v>
      </c>
      <c r="J7" s="78"/>
      <c r="K7" s="71" t="s">
        <v>19</v>
      </c>
      <c r="L7" s="125" t="s">
        <v>20</v>
      </c>
      <c r="M7" s="126" t="s">
        <v>23</v>
      </c>
      <c r="N7" s="78" t="s">
        <v>24</v>
      </c>
      <c r="O7" s="73"/>
    </row>
    <row r="8" customFormat="1" spans="1:15">
      <c r="A8" s="79"/>
      <c r="B8" s="77" t="s">
        <v>25</v>
      </c>
      <c r="C8" s="80" t="s">
        <v>26</v>
      </c>
      <c r="D8" s="81"/>
      <c r="E8" s="82"/>
      <c r="F8" s="77" t="s">
        <v>7</v>
      </c>
      <c r="G8" s="83">
        <v>1</v>
      </c>
      <c r="H8" s="77">
        <v>7500000</v>
      </c>
      <c r="I8" s="77">
        <f>G8*H8</f>
        <v>7500000</v>
      </c>
      <c r="J8" s="78"/>
      <c r="K8" s="95"/>
      <c r="L8" s="94"/>
      <c r="M8" s="78"/>
      <c r="N8" s="78"/>
      <c r="O8" s="95">
        <f>I8+N8</f>
        <v>7500000</v>
      </c>
    </row>
    <row r="9" customFormat="1" spans="1:15">
      <c r="A9" s="84"/>
      <c r="B9" s="85"/>
      <c r="C9" s="86" t="s">
        <v>27</v>
      </c>
      <c r="D9" s="87"/>
      <c r="E9" s="88"/>
      <c r="F9" s="85"/>
      <c r="G9" s="89"/>
      <c r="H9" s="85"/>
      <c r="I9" s="127">
        <f>SUM(I8)</f>
        <v>7500000</v>
      </c>
      <c r="J9" s="127"/>
      <c r="K9" s="113"/>
      <c r="L9" s="103"/>
      <c r="M9" s="127"/>
      <c r="N9" s="127"/>
      <c r="O9" s="128">
        <f>SUM(O8)</f>
        <v>7500000</v>
      </c>
    </row>
    <row r="10" customFormat="1" spans="1:15">
      <c r="A10" s="310" t="s">
        <v>28</v>
      </c>
      <c r="B10" s="90" t="s">
        <v>29</v>
      </c>
      <c r="C10" s="91" t="s">
        <v>30</v>
      </c>
      <c r="D10" s="92"/>
      <c r="E10" s="93"/>
      <c r="F10" s="77"/>
      <c r="G10" s="94"/>
      <c r="H10" s="95"/>
      <c r="I10" s="95">
        <v>0</v>
      </c>
      <c r="J10" s="95"/>
      <c r="K10" s="77"/>
      <c r="L10" s="94"/>
      <c r="M10" s="95"/>
      <c r="N10" s="78">
        <v>0</v>
      </c>
      <c r="O10" s="95">
        <v>0</v>
      </c>
    </row>
    <row r="11" customFormat="1" ht="27" customHeight="1" spans="1:15">
      <c r="A11" s="77"/>
      <c r="B11" s="90"/>
      <c r="C11" s="80" t="s">
        <v>31</v>
      </c>
      <c r="D11" s="81"/>
      <c r="E11" s="82"/>
      <c r="F11" s="77"/>
      <c r="G11" s="83"/>
      <c r="H11" s="77"/>
      <c r="I11" s="77"/>
      <c r="J11" s="129"/>
      <c r="K11" s="77"/>
      <c r="L11" s="94"/>
      <c r="M11" s="78"/>
      <c r="N11" s="78"/>
      <c r="O11" s="95"/>
    </row>
    <row r="12" customFormat="1" ht="27" customHeight="1" spans="1:15">
      <c r="A12" s="77"/>
      <c r="B12" s="90"/>
      <c r="C12" s="80"/>
      <c r="D12" s="81"/>
      <c r="E12" s="82"/>
      <c r="F12" s="77"/>
      <c r="G12" s="83"/>
      <c r="H12" s="77"/>
      <c r="I12" s="77"/>
      <c r="J12" s="129"/>
      <c r="K12" s="77"/>
      <c r="L12" s="94"/>
      <c r="M12" s="78"/>
      <c r="N12" s="78"/>
      <c r="O12" s="95"/>
    </row>
    <row r="13" customFormat="1" spans="1:15">
      <c r="A13" s="77"/>
      <c r="B13" s="95"/>
      <c r="C13" s="96" t="s">
        <v>36</v>
      </c>
      <c r="D13" s="97"/>
      <c r="E13" s="93"/>
      <c r="F13" s="77"/>
      <c r="G13" s="94"/>
      <c r="H13" s="95"/>
      <c r="I13" s="95"/>
      <c r="J13" s="95"/>
      <c r="K13" s="77"/>
      <c r="L13" s="94"/>
      <c r="M13" s="95"/>
      <c r="N13" s="78"/>
      <c r="O13" s="95"/>
    </row>
    <row r="14" customFormat="1" spans="1:15">
      <c r="A14" s="310" t="s">
        <v>37</v>
      </c>
      <c r="B14" s="95"/>
      <c r="C14" s="96" t="s">
        <v>38</v>
      </c>
      <c r="D14" s="97"/>
      <c r="E14" s="93"/>
      <c r="F14" s="77"/>
      <c r="G14" s="94"/>
      <c r="H14" s="95"/>
      <c r="I14" s="95"/>
      <c r="J14" s="95"/>
      <c r="K14" s="77"/>
      <c r="L14" s="94"/>
      <c r="M14" s="95"/>
      <c r="N14" s="78"/>
      <c r="O14" s="95"/>
    </row>
    <row r="15" customFormat="1" ht="45" customHeight="1" spans="1:15">
      <c r="A15" s="310" t="s">
        <v>40</v>
      </c>
      <c r="B15" s="95"/>
      <c r="C15" s="80" t="s">
        <v>41</v>
      </c>
      <c r="D15" s="81"/>
      <c r="E15" s="82"/>
      <c r="F15" s="77"/>
      <c r="G15" s="94"/>
      <c r="H15" s="95"/>
      <c r="I15" s="95"/>
      <c r="J15" s="95"/>
      <c r="K15" s="77"/>
      <c r="L15" s="94"/>
      <c r="M15" s="95"/>
      <c r="N15" s="78"/>
      <c r="O15" s="95"/>
    </row>
    <row r="16" customFormat="1" spans="1:15">
      <c r="A16" s="77"/>
      <c r="B16" s="95"/>
      <c r="C16" s="96"/>
      <c r="D16" s="97"/>
      <c r="E16" s="93"/>
      <c r="F16" s="77"/>
      <c r="G16" s="94"/>
      <c r="H16" s="77"/>
      <c r="I16" s="95"/>
      <c r="J16" s="95"/>
      <c r="K16" s="77"/>
      <c r="L16" s="94"/>
      <c r="M16" s="95"/>
      <c r="N16" s="78"/>
      <c r="O16" s="95"/>
    </row>
    <row r="17" customFormat="1" spans="1:15">
      <c r="A17" s="77"/>
      <c r="B17" s="95"/>
      <c r="C17" s="96"/>
      <c r="D17" s="97"/>
      <c r="E17" s="93"/>
      <c r="F17" s="77"/>
      <c r="G17" s="94"/>
      <c r="H17" s="95"/>
      <c r="I17" s="95"/>
      <c r="J17" s="95"/>
      <c r="K17" s="77"/>
      <c r="L17" s="94"/>
      <c r="M17" s="95"/>
      <c r="N17" s="78"/>
      <c r="O17" s="95"/>
    </row>
    <row r="18" customFormat="1" spans="1:15">
      <c r="A18" s="77"/>
      <c r="B18" s="95"/>
      <c r="C18" s="96"/>
      <c r="D18" s="97"/>
      <c r="E18" s="93"/>
      <c r="F18" s="77"/>
      <c r="G18" s="94"/>
      <c r="H18" s="95"/>
      <c r="I18" s="95"/>
      <c r="J18" s="79"/>
      <c r="K18" s="77"/>
      <c r="L18" s="94"/>
      <c r="M18" s="95"/>
      <c r="N18" s="78"/>
      <c r="O18" s="95"/>
    </row>
    <row r="19" customFormat="1" spans="1:18">
      <c r="A19" s="77"/>
      <c r="B19" s="95"/>
      <c r="C19" s="96" t="s">
        <v>47</v>
      </c>
      <c r="D19" s="97"/>
      <c r="E19" s="93"/>
      <c r="F19" s="77"/>
      <c r="G19" s="94"/>
      <c r="H19" s="95"/>
      <c r="I19" s="95"/>
      <c r="J19" s="37"/>
      <c r="K19" s="130"/>
      <c r="L19" s="131"/>
      <c r="M19" s="131"/>
      <c r="N19" s="21"/>
      <c r="O19" s="23"/>
      <c r="P19" s="1"/>
      <c r="Q19" s="1"/>
      <c r="R19" s="1"/>
    </row>
    <row r="20" customFormat="1" spans="1:18">
      <c r="A20" s="77"/>
      <c r="B20" s="95"/>
      <c r="C20" s="96" t="s">
        <v>51</v>
      </c>
      <c r="D20" s="97"/>
      <c r="E20" s="93"/>
      <c r="F20" s="77"/>
      <c r="G20" s="94"/>
      <c r="H20" s="95"/>
      <c r="I20" s="95"/>
      <c r="J20" s="37"/>
      <c r="K20" s="21"/>
      <c r="L20" s="132"/>
      <c r="M20" s="37"/>
      <c r="N20" s="21"/>
      <c r="O20" s="23"/>
      <c r="P20" s="1"/>
      <c r="Q20" s="1"/>
      <c r="R20" s="1"/>
    </row>
    <row r="21" customFormat="1" spans="1:18">
      <c r="A21" s="77"/>
      <c r="B21" s="95"/>
      <c r="C21" s="96"/>
      <c r="D21" s="97"/>
      <c r="E21" s="93"/>
      <c r="F21" s="77"/>
      <c r="G21" s="94"/>
      <c r="H21" s="95"/>
      <c r="I21" s="95"/>
      <c r="J21" s="23"/>
      <c r="K21" s="27"/>
      <c r="L21" s="98"/>
      <c r="M21" s="23"/>
      <c r="N21" s="21"/>
      <c r="O21" s="23"/>
      <c r="P21" s="1"/>
      <c r="Q21" s="1"/>
      <c r="R21" s="1"/>
    </row>
    <row r="22" s="1" customFormat="1" spans="1:15">
      <c r="A22" s="311" t="s">
        <v>54</v>
      </c>
      <c r="B22" s="23"/>
      <c r="C22" s="33" t="s">
        <v>55</v>
      </c>
      <c r="D22" s="34"/>
      <c r="E22" s="35"/>
      <c r="F22" s="27"/>
      <c r="G22" s="98"/>
      <c r="H22" s="23"/>
      <c r="I22" s="95"/>
      <c r="J22" s="23"/>
      <c r="K22" s="27"/>
      <c r="L22" s="98"/>
      <c r="M22" s="23"/>
      <c r="N22" s="21"/>
      <c r="O22" s="23"/>
    </row>
    <row r="23" s="1" customFormat="1" spans="1:15">
      <c r="A23" s="23"/>
      <c r="B23" s="23"/>
      <c r="C23" s="33"/>
      <c r="D23" s="34"/>
      <c r="E23" s="35"/>
      <c r="F23" s="27"/>
      <c r="G23" s="98"/>
      <c r="H23" s="23"/>
      <c r="I23" s="95"/>
      <c r="J23" s="23"/>
      <c r="K23" s="27"/>
      <c r="L23" s="98"/>
      <c r="M23" s="23"/>
      <c r="N23" s="21"/>
      <c r="O23" s="95"/>
    </row>
    <row r="24" customFormat="1" spans="1:16">
      <c r="A24" s="99"/>
      <c r="B24" s="99"/>
      <c r="C24" s="100" t="s">
        <v>27</v>
      </c>
      <c r="D24" s="101"/>
      <c r="E24" s="102"/>
      <c r="F24" s="85"/>
      <c r="G24" s="103"/>
      <c r="H24" s="104"/>
      <c r="I24" s="133"/>
      <c r="J24" s="99"/>
      <c r="K24" s="134"/>
      <c r="L24" s="135"/>
      <c r="M24" s="99"/>
      <c r="N24" s="133"/>
      <c r="O24" s="128"/>
      <c r="P24" s="136"/>
    </row>
    <row r="25" customFormat="1" spans="1:15">
      <c r="A25" s="105" t="s">
        <v>57</v>
      </c>
      <c r="B25" s="106" t="s">
        <v>58</v>
      </c>
      <c r="C25" s="107" t="s">
        <v>59</v>
      </c>
      <c r="D25" s="108"/>
      <c r="E25" s="109"/>
      <c r="F25" s="110"/>
      <c r="G25" s="111"/>
      <c r="H25" s="112"/>
      <c r="I25" s="112"/>
      <c r="J25" s="105"/>
      <c r="K25" s="137"/>
      <c r="L25" s="138"/>
      <c r="M25" s="105"/>
      <c r="N25" s="78"/>
      <c r="O25" s="95"/>
    </row>
    <row r="26" customFormat="1" spans="1:15">
      <c r="A26" s="95"/>
      <c r="B26" s="95">
        <v>1</v>
      </c>
      <c r="C26" s="96" t="s">
        <v>60</v>
      </c>
      <c r="D26" s="97"/>
      <c r="E26" s="93"/>
      <c r="F26" s="77"/>
      <c r="G26" s="94"/>
      <c r="H26" s="95"/>
      <c r="I26" s="95"/>
      <c r="J26" s="95"/>
      <c r="K26" s="77"/>
      <c r="L26" s="95"/>
      <c r="M26" s="95"/>
      <c r="N26" s="78"/>
      <c r="O26" s="95"/>
    </row>
    <row r="27" customFormat="1" spans="1:15">
      <c r="A27" s="95"/>
      <c r="B27" s="95"/>
      <c r="C27" s="96"/>
      <c r="D27" s="97"/>
      <c r="E27" s="93"/>
      <c r="F27" s="77"/>
      <c r="G27" s="94"/>
      <c r="H27" s="95"/>
      <c r="I27" s="95"/>
      <c r="J27" s="95"/>
      <c r="K27" s="77"/>
      <c r="L27" s="95"/>
      <c r="M27" s="139"/>
      <c r="N27" s="78"/>
      <c r="O27" s="95"/>
    </row>
    <row r="28" customFormat="1" spans="1:15">
      <c r="A28" s="95"/>
      <c r="B28" s="95"/>
      <c r="C28" s="96"/>
      <c r="D28" s="97"/>
      <c r="E28" s="93"/>
      <c r="F28" s="77"/>
      <c r="G28" s="94"/>
      <c r="H28" s="95"/>
      <c r="I28" s="95"/>
      <c r="J28" s="95"/>
      <c r="K28" s="77"/>
      <c r="L28" s="95"/>
      <c r="M28" s="95"/>
      <c r="N28" s="78"/>
      <c r="O28" s="95"/>
    </row>
    <row r="29" customFormat="1" spans="1:15">
      <c r="A29" s="95"/>
      <c r="B29" s="95"/>
      <c r="C29" s="96" t="s">
        <v>62</v>
      </c>
      <c r="D29" s="97"/>
      <c r="E29" s="93"/>
      <c r="F29" s="77"/>
      <c r="G29" s="94"/>
      <c r="H29" s="95"/>
      <c r="I29" s="95"/>
      <c r="J29" s="95"/>
      <c r="K29" s="77"/>
      <c r="L29" s="95"/>
      <c r="M29" s="95"/>
      <c r="N29" s="78"/>
      <c r="O29" s="95"/>
    </row>
    <row r="30" customFormat="1" spans="1:15">
      <c r="A30" s="95"/>
      <c r="B30" s="95"/>
      <c r="C30" s="96" t="s">
        <v>63</v>
      </c>
      <c r="D30" s="97"/>
      <c r="E30" s="93"/>
      <c r="F30" s="77"/>
      <c r="G30" s="94"/>
      <c r="H30" s="95"/>
      <c r="I30" s="95"/>
      <c r="J30" s="95"/>
      <c r="K30" s="77"/>
      <c r="L30" s="95"/>
      <c r="M30" s="95"/>
      <c r="N30" s="78"/>
      <c r="O30" s="95"/>
    </row>
    <row r="31" customFormat="1" spans="1:15">
      <c r="A31" s="95"/>
      <c r="B31" s="95"/>
      <c r="C31" s="96" t="s">
        <v>88</v>
      </c>
      <c r="D31" s="97"/>
      <c r="E31" s="93"/>
      <c r="F31" s="77"/>
      <c r="G31" s="94"/>
      <c r="H31" s="95"/>
      <c r="I31" s="95"/>
      <c r="J31" s="95"/>
      <c r="K31" s="77"/>
      <c r="L31" s="95"/>
      <c r="M31" s="95"/>
      <c r="N31" s="78"/>
      <c r="O31" s="95"/>
    </row>
    <row r="32" customFormat="1" spans="1:15">
      <c r="A32" s="95"/>
      <c r="B32" s="95"/>
      <c r="C32" s="96" t="s">
        <v>223</v>
      </c>
      <c r="D32" s="97"/>
      <c r="E32" s="93"/>
      <c r="F32" s="77"/>
      <c r="G32" s="94"/>
      <c r="H32" s="95"/>
      <c r="I32" s="95"/>
      <c r="J32" s="95"/>
      <c r="K32" s="77"/>
      <c r="L32" s="95"/>
      <c r="M32" s="95"/>
      <c r="N32" s="78"/>
      <c r="O32" s="95"/>
    </row>
    <row r="33" customFormat="1" spans="1:15">
      <c r="A33" s="95"/>
      <c r="B33" s="95"/>
      <c r="C33" s="96"/>
      <c r="D33" s="97"/>
      <c r="E33" s="93"/>
      <c r="F33" s="77"/>
      <c r="G33" s="94"/>
      <c r="H33" s="95"/>
      <c r="I33" s="95"/>
      <c r="J33" s="95"/>
      <c r="K33" s="77"/>
      <c r="L33" s="95"/>
      <c r="M33" s="95"/>
      <c r="N33" s="78"/>
      <c r="O33" s="95"/>
    </row>
    <row r="34" customFormat="1" spans="1:16">
      <c r="A34" s="113"/>
      <c r="B34" s="113"/>
      <c r="C34" s="100" t="s">
        <v>27</v>
      </c>
      <c r="D34" s="101"/>
      <c r="E34" s="102"/>
      <c r="F34" s="85"/>
      <c r="G34" s="103"/>
      <c r="H34" s="104"/>
      <c r="I34" s="113"/>
      <c r="J34" s="113"/>
      <c r="K34" s="85"/>
      <c r="L34" s="103"/>
      <c r="M34" s="113"/>
      <c r="N34" s="113"/>
      <c r="O34" s="113"/>
      <c r="P34" s="136"/>
    </row>
    <row r="35" customFormat="1" spans="1:15">
      <c r="A35" s="95"/>
      <c r="B35" s="90" t="s">
        <v>64</v>
      </c>
      <c r="C35" s="91" t="s">
        <v>65</v>
      </c>
      <c r="D35" s="97"/>
      <c r="E35" s="93"/>
      <c r="F35" s="77"/>
      <c r="G35" s="94"/>
      <c r="H35" s="95"/>
      <c r="I35" s="95"/>
      <c r="J35" s="95"/>
      <c r="K35" s="77"/>
      <c r="L35" s="140"/>
      <c r="M35" s="95"/>
      <c r="N35" s="78"/>
      <c r="O35" s="95"/>
    </row>
    <row r="36" customFormat="1" spans="1:15">
      <c r="A36" s="95"/>
      <c r="B36" s="95"/>
      <c r="C36" s="91" t="s">
        <v>66</v>
      </c>
      <c r="D36" s="92"/>
      <c r="E36" s="114"/>
      <c r="F36" s="77"/>
      <c r="G36" s="94"/>
      <c r="H36" s="95"/>
      <c r="I36" s="95"/>
      <c r="J36" s="95"/>
      <c r="K36" s="77"/>
      <c r="L36" s="140"/>
      <c r="M36" s="95"/>
      <c r="N36" s="78"/>
      <c r="O36" s="95"/>
    </row>
    <row r="37" customFormat="1" spans="1:19">
      <c r="A37" s="95">
        <v>18</v>
      </c>
      <c r="B37" s="95"/>
      <c r="C37" s="115" t="s">
        <v>67</v>
      </c>
      <c r="D37" s="92"/>
      <c r="E37" s="114"/>
      <c r="F37" s="77"/>
      <c r="G37" s="94"/>
      <c r="H37" s="77"/>
      <c r="I37" s="95"/>
      <c r="J37" s="23"/>
      <c r="K37" s="27"/>
      <c r="L37" s="28"/>
      <c r="M37" s="23"/>
      <c r="N37" s="21"/>
      <c r="O37" s="23"/>
      <c r="P37" s="48"/>
      <c r="Q37" s="1"/>
      <c r="R37" s="1"/>
      <c r="S37" s="1"/>
    </row>
    <row r="38" customFormat="1" spans="1:19">
      <c r="A38" s="95"/>
      <c r="B38" s="95"/>
      <c r="C38" s="116"/>
      <c r="D38" s="117"/>
      <c r="E38" s="118"/>
      <c r="F38" s="77"/>
      <c r="G38" s="94"/>
      <c r="H38" s="95"/>
      <c r="I38" s="95"/>
      <c r="J38" s="23"/>
      <c r="K38" s="27"/>
      <c r="L38" s="32"/>
      <c r="M38" s="23"/>
      <c r="N38" s="21"/>
      <c r="O38" s="23"/>
      <c r="P38" s="39"/>
      <c r="Q38" s="1"/>
      <c r="R38" s="1"/>
      <c r="S38" s="1"/>
    </row>
    <row r="39" customFormat="1" spans="1:19">
      <c r="A39" s="95"/>
      <c r="B39" s="96"/>
      <c r="C39" s="96"/>
      <c r="D39" s="97"/>
      <c r="E39" s="93"/>
      <c r="F39" s="71"/>
      <c r="G39" s="95"/>
      <c r="H39" s="95"/>
      <c r="I39" s="95"/>
      <c r="J39" s="23"/>
      <c r="K39" s="27"/>
      <c r="L39" s="32"/>
      <c r="M39" s="23"/>
      <c r="N39" s="21"/>
      <c r="O39" s="23"/>
      <c r="P39" s="39"/>
      <c r="Q39" s="1"/>
      <c r="R39" s="1"/>
      <c r="S39" s="1"/>
    </row>
    <row r="40" customFormat="1" spans="1:19">
      <c r="A40" s="95">
        <v>21</v>
      </c>
      <c r="B40" s="95"/>
      <c r="C40" s="119" t="s">
        <v>73</v>
      </c>
      <c r="D40" s="117"/>
      <c r="E40" s="118"/>
      <c r="F40" s="77"/>
      <c r="G40" s="94"/>
      <c r="H40" s="77"/>
      <c r="I40" s="95"/>
      <c r="J40" s="23"/>
      <c r="K40" s="27"/>
      <c r="L40" s="28"/>
      <c r="M40" s="23"/>
      <c r="N40" s="21"/>
      <c r="O40" s="23"/>
      <c r="P40" s="39"/>
      <c r="Q40" s="1"/>
      <c r="R40" s="1"/>
      <c r="S40" s="1"/>
    </row>
    <row r="41" customFormat="1" spans="1:19">
      <c r="A41" s="95"/>
      <c r="B41" s="96"/>
      <c r="C41" s="96"/>
      <c r="D41" s="97"/>
      <c r="E41" s="93"/>
      <c r="F41" s="71"/>
      <c r="G41" s="95"/>
      <c r="H41" s="95"/>
      <c r="I41" s="95"/>
      <c r="J41" s="23"/>
      <c r="K41" s="27"/>
      <c r="L41" s="32"/>
      <c r="M41" s="23"/>
      <c r="N41" s="21"/>
      <c r="O41" s="23"/>
      <c r="P41" s="39"/>
      <c r="Q41" s="1"/>
      <c r="R41" s="1"/>
      <c r="S41" s="1"/>
    </row>
    <row r="42" customFormat="1" spans="1:19">
      <c r="A42" s="79"/>
      <c r="B42" s="120"/>
      <c r="C42" s="96"/>
      <c r="D42" s="97"/>
      <c r="E42" s="93"/>
      <c r="F42" s="93"/>
      <c r="G42" s="95"/>
      <c r="H42" s="95"/>
      <c r="I42" s="95"/>
      <c r="J42" s="23"/>
      <c r="K42" s="27"/>
      <c r="L42" s="32"/>
      <c r="M42" s="23"/>
      <c r="N42" s="21"/>
      <c r="O42" s="23"/>
      <c r="P42" s="39"/>
      <c r="Q42" s="1"/>
      <c r="R42" s="1"/>
      <c r="S42" s="1"/>
    </row>
    <row r="43" customFormat="1" spans="1:19">
      <c r="A43" s="79"/>
      <c r="B43" s="120"/>
      <c r="C43" s="96"/>
      <c r="D43" s="97"/>
      <c r="E43" s="93"/>
      <c r="F43" s="93"/>
      <c r="G43" s="95"/>
      <c r="H43" s="95"/>
      <c r="I43" s="95"/>
      <c r="J43" s="23"/>
      <c r="K43" s="27"/>
      <c r="L43" s="32"/>
      <c r="M43" s="23"/>
      <c r="N43" s="21"/>
      <c r="O43" s="23"/>
      <c r="P43" s="39"/>
      <c r="Q43" s="1"/>
      <c r="R43" s="1"/>
      <c r="S43" s="1"/>
    </row>
    <row r="44" customFormat="1" spans="1:19">
      <c r="A44" s="79"/>
      <c r="B44" s="120"/>
      <c r="C44" s="96"/>
      <c r="D44" s="97"/>
      <c r="E44" s="93"/>
      <c r="F44" s="93"/>
      <c r="G44" s="95"/>
      <c r="H44" s="95"/>
      <c r="I44" s="95"/>
      <c r="J44" s="23"/>
      <c r="K44" s="27"/>
      <c r="L44" s="32"/>
      <c r="M44" s="23"/>
      <c r="N44" s="21"/>
      <c r="O44" s="23"/>
      <c r="P44" s="39"/>
      <c r="Q44" s="1"/>
      <c r="R44" s="1"/>
      <c r="S44" s="1"/>
    </row>
    <row r="45" customFormat="1" spans="1:19">
      <c r="A45" s="79"/>
      <c r="B45" s="120"/>
      <c r="C45" s="96"/>
      <c r="D45" s="97"/>
      <c r="E45" s="93"/>
      <c r="F45" s="93"/>
      <c r="G45" s="95"/>
      <c r="H45" s="95"/>
      <c r="I45" s="95"/>
      <c r="J45" s="23"/>
      <c r="K45" s="27"/>
      <c r="L45" s="32"/>
      <c r="M45" s="23"/>
      <c r="N45" s="21"/>
      <c r="O45" s="23"/>
      <c r="P45" s="39"/>
      <c r="Q45" s="1"/>
      <c r="R45" s="1"/>
      <c r="S45" s="1"/>
    </row>
    <row r="46" customFormat="1" spans="1:19">
      <c r="A46" s="95">
        <v>24</v>
      </c>
      <c r="B46" s="95"/>
      <c r="C46" s="115" t="s">
        <v>80</v>
      </c>
      <c r="D46" s="92"/>
      <c r="E46" s="114"/>
      <c r="F46" s="77"/>
      <c r="G46" s="94"/>
      <c r="H46" s="77"/>
      <c r="I46" s="95"/>
      <c r="J46" s="23"/>
      <c r="K46" s="27"/>
      <c r="L46" s="28"/>
      <c r="M46" s="23"/>
      <c r="N46" s="21"/>
      <c r="O46" s="23"/>
      <c r="P46" s="1"/>
      <c r="Q46" s="1"/>
      <c r="R46" s="1"/>
      <c r="S46" s="1"/>
    </row>
    <row r="47" customFormat="1" spans="1:19">
      <c r="A47" s="95"/>
      <c r="B47" s="95"/>
      <c r="C47" s="121"/>
      <c r="D47" s="121"/>
      <c r="E47" s="121"/>
      <c r="F47" s="77"/>
      <c r="G47" s="95"/>
      <c r="H47" s="95"/>
      <c r="I47" s="95"/>
      <c r="J47" s="23"/>
      <c r="K47" s="27"/>
      <c r="L47" s="32"/>
      <c r="M47" s="23"/>
      <c r="N47" s="21"/>
      <c r="O47" s="23"/>
      <c r="P47" s="1"/>
      <c r="Q47" s="1"/>
      <c r="R47" s="1"/>
      <c r="S47" s="1"/>
    </row>
    <row r="48" customFormat="1" spans="1:19">
      <c r="A48" s="95"/>
      <c r="B48" s="95"/>
      <c r="C48" s="96"/>
      <c r="D48" s="92"/>
      <c r="E48" s="114"/>
      <c r="F48" s="77"/>
      <c r="G48" s="94"/>
      <c r="H48" s="95"/>
      <c r="I48" s="95"/>
      <c r="J48" s="23"/>
      <c r="K48" s="27"/>
      <c r="L48" s="32"/>
      <c r="M48" s="23"/>
      <c r="N48" s="21"/>
      <c r="O48" s="23"/>
      <c r="P48" s="1"/>
      <c r="Q48" s="1"/>
      <c r="R48" s="1"/>
      <c r="S48" s="1"/>
    </row>
    <row r="49" customFormat="1" spans="1:19">
      <c r="A49" s="95"/>
      <c r="B49" s="95"/>
      <c r="C49" s="96"/>
      <c r="D49" s="92"/>
      <c r="E49" s="114"/>
      <c r="F49" s="77"/>
      <c r="G49" s="94"/>
      <c r="H49" s="95"/>
      <c r="I49" s="95"/>
      <c r="J49" s="23"/>
      <c r="K49" s="27"/>
      <c r="L49" s="32"/>
      <c r="M49" s="23"/>
      <c r="N49" s="21"/>
      <c r="O49" s="23"/>
      <c r="P49" s="1"/>
      <c r="Q49" s="1"/>
      <c r="R49" s="1"/>
      <c r="S49" s="1"/>
    </row>
    <row r="50" customFormat="1" spans="1:19">
      <c r="A50" s="95"/>
      <c r="B50" s="95"/>
      <c r="C50" s="96"/>
      <c r="D50" s="92"/>
      <c r="E50" s="114"/>
      <c r="F50" s="77"/>
      <c r="G50" s="94"/>
      <c r="H50" s="95"/>
      <c r="I50" s="95"/>
      <c r="J50" s="23"/>
      <c r="K50" s="27"/>
      <c r="L50" s="32"/>
      <c r="M50" s="23"/>
      <c r="N50" s="21"/>
      <c r="O50" s="23"/>
      <c r="P50" s="1"/>
      <c r="Q50" s="1"/>
      <c r="R50" s="1"/>
      <c r="S50" s="1"/>
    </row>
    <row r="51" spans="1:19">
      <c r="A51" s="95"/>
      <c r="B51" s="95"/>
      <c r="C51" s="96"/>
      <c r="D51" s="92"/>
      <c r="E51" s="114"/>
      <c r="F51" s="77"/>
      <c r="G51" s="94"/>
      <c r="H51" s="95"/>
      <c r="I51" s="95"/>
      <c r="J51" s="23"/>
      <c r="K51" s="27"/>
      <c r="L51" s="32"/>
      <c r="M51" s="23"/>
      <c r="N51" s="21"/>
      <c r="O51" s="23"/>
      <c r="P51" s="1"/>
      <c r="Q51" s="50"/>
      <c r="R51" s="1"/>
      <c r="S51" s="1"/>
    </row>
    <row r="52" customFormat="1" spans="1:19">
      <c r="A52" s="95">
        <v>25</v>
      </c>
      <c r="B52" s="95"/>
      <c r="C52" s="96" t="s">
        <v>224</v>
      </c>
      <c r="D52" s="92"/>
      <c r="E52" s="114"/>
      <c r="F52" s="77"/>
      <c r="G52" s="94"/>
      <c r="H52" s="77"/>
      <c r="I52" s="95"/>
      <c r="J52" s="23"/>
      <c r="K52" s="27"/>
      <c r="L52" s="27"/>
      <c r="M52" s="32"/>
      <c r="N52" s="21"/>
      <c r="O52" s="23"/>
      <c r="P52" s="1"/>
      <c r="Q52" s="1"/>
      <c r="R52" s="1"/>
      <c r="S52" s="1"/>
    </row>
    <row r="53" customFormat="1" spans="1:19">
      <c r="A53" s="95"/>
      <c r="B53" s="95"/>
      <c r="C53" s="96"/>
      <c r="D53" s="92"/>
      <c r="E53" s="114"/>
      <c r="F53" s="77"/>
      <c r="G53" s="94"/>
      <c r="H53" s="77"/>
      <c r="I53" s="95"/>
      <c r="J53" s="23"/>
      <c r="K53" s="27"/>
      <c r="L53" s="23"/>
      <c r="M53" s="23"/>
      <c r="N53" s="21"/>
      <c r="O53" s="23"/>
      <c r="P53" s="1"/>
      <c r="Q53" s="1"/>
      <c r="R53" s="1"/>
      <c r="S53" s="1"/>
    </row>
    <row r="54" customFormat="1" spans="1:19">
      <c r="A54" s="95"/>
      <c r="B54" s="95"/>
      <c r="C54" s="96" t="s">
        <v>86</v>
      </c>
      <c r="D54" s="92"/>
      <c r="E54" s="114"/>
      <c r="F54" s="77"/>
      <c r="G54" s="94"/>
      <c r="H54" s="77"/>
      <c r="I54" s="95"/>
      <c r="J54" s="23"/>
      <c r="K54" s="27"/>
      <c r="L54" s="45"/>
      <c r="M54" s="23"/>
      <c r="N54" s="21"/>
      <c r="O54" s="23"/>
      <c r="P54" s="1"/>
      <c r="Q54" s="1"/>
      <c r="R54" s="1"/>
      <c r="S54" s="1"/>
    </row>
    <row r="55" customFormat="1" spans="1:19">
      <c r="A55" s="95"/>
      <c r="B55" s="95"/>
      <c r="C55" s="96" t="s">
        <v>88</v>
      </c>
      <c r="D55" s="92"/>
      <c r="E55" s="114"/>
      <c r="F55" s="77"/>
      <c r="G55" s="94"/>
      <c r="H55" s="95"/>
      <c r="I55" s="95"/>
      <c r="J55" s="37"/>
      <c r="K55" s="27"/>
      <c r="L55" s="98"/>
      <c r="M55" s="23"/>
      <c r="N55" s="21"/>
      <c r="O55" s="23"/>
      <c r="P55" s="1"/>
      <c r="Q55" s="1"/>
      <c r="R55" s="1"/>
      <c r="S55" s="1"/>
    </row>
    <row r="56" customFormat="1" spans="1:19">
      <c r="A56" s="95"/>
      <c r="B56" s="95"/>
      <c r="C56" s="97"/>
      <c r="D56" s="92"/>
      <c r="E56" s="114"/>
      <c r="F56" s="77"/>
      <c r="G56" s="94"/>
      <c r="H56" s="77"/>
      <c r="I56" s="95"/>
      <c r="J56" s="23"/>
      <c r="K56" s="27"/>
      <c r="L56" s="23"/>
      <c r="M56" s="23"/>
      <c r="N56" s="21"/>
      <c r="O56" s="23"/>
      <c r="P56" s="1"/>
      <c r="Q56" s="1"/>
      <c r="R56" s="1"/>
      <c r="S56" s="1"/>
    </row>
    <row r="57" customFormat="1" spans="1:19">
      <c r="A57" s="95"/>
      <c r="B57" s="95"/>
      <c r="C57" s="97"/>
      <c r="D57" s="92"/>
      <c r="E57" s="114"/>
      <c r="F57" s="77"/>
      <c r="G57" s="95"/>
      <c r="H57" s="95"/>
      <c r="I57" s="95"/>
      <c r="J57" s="23"/>
      <c r="K57" s="27"/>
      <c r="L57" s="45"/>
      <c r="M57" s="23"/>
      <c r="N57" s="21"/>
      <c r="O57" s="23"/>
      <c r="P57" s="1"/>
      <c r="Q57" s="1"/>
      <c r="R57" s="1"/>
      <c r="S57" s="1"/>
    </row>
    <row r="58" customFormat="1" spans="1:19">
      <c r="A58" s="95">
        <v>27</v>
      </c>
      <c r="B58" s="95"/>
      <c r="C58" s="115" t="s">
        <v>91</v>
      </c>
      <c r="D58" s="92"/>
      <c r="E58" s="114"/>
      <c r="F58" s="77"/>
      <c r="G58" s="94"/>
      <c r="H58" s="77"/>
      <c r="I58" s="95"/>
      <c r="J58" s="23"/>
      <c r="K58" s="27"/>
      <c r="L58" s="28"/>
      <c r="M58" s="23"/>
      <c r="N58" s="21"/>
      <c r="O58" s="23"/>
      <c r="P58" s="1"/>
      <c r="Q58" s="1"/>
      <c r="R58" s="1"/>
      <c r="S58" s="1"/>
    </row>
    <row r="59" customFormat="1" spans="1:19">
      <c r="A59" s="122"/>
      <c r="B59" s="95"/>
      <c r="C59" s="96"/>
      <c r="D59" s="92"/>
      <c r="E59" s="114"/>
      <c r="F59" s="77"/>
      <c r="G59" s="95"/>
      <c r="H59" s="95"/>
      <c r="I59" s="95"/>
      <c r="J59" s="23"/>
      <c r="K59" s="27"/>
      <c r="L59" s="32"/>
      <c r="M59" s="23"/>
      <c r="N59" s="21"/>
      <c r="O59" s="23"/>
      <c r="P59" s="1"/>
      <c r="Q59" s="1"/>
      <c r="R59" s="1"/>
      <c r="S59" s="1"/>
    </row>
    <row r="60" customFormat="1" spans="1:19">
      <c r="A60" s="122"/>
      <c r="B60" s="95"/>
      <c r="C60" s="115"/>
      <c r="D60" s="92"/>
      <c r="E60" s="114"/>
      <c r="F60" s="77"/>
      <c r="G60" s="94"/>
      <c r="H60" s="95"/>
      <c r="I60" s="95"/>
      <c r="J60" s="23"/>
      <c r="K60" s="27"/>
      <c r="L60" s="32"/>
      <c r="M60" s="23"/>
      <c r="N60" s="21"/>
      <c r="O60" s="23"/>
      <c r="P60" s="39"/>
      <c r="Q60" s="1"/>
      <c r="R60" s="1"/>
      <c r="S60" s="1"/>
    </row>
    <row r="61" customFormat="1" spans="1:19">
      <c r="A61" s="95"/>
      <c r="B61" s="95"/>
      <c r="C61" s="115" t="s">
        <v>93</v>
      </c>
      <c r="D61" s="92"/>
      <c r="E61" s="114"/>
      <c r="F61" s="77"/>
      <c r="G61" s="94"/>
      <c r="H61" s="95"/>
      <c r="I61" s="95"/>
      <c r="J61" s="23"/>
      <c r="K61" s="27"/>
      <c r="L61" s="32"/>
      <c r="M61" s="23"/>
      <c r="N61" s="21"/>
      <c r="O61" s="23"/>
      <c r="P61" s="39"/>
      <c r="Q61" s="1"/>
      <c r="R61" s="1"/>
      <c r="S61" s="1"/>
    </row>
    <row r="62" customFormat="1" spans="1:19">
      <c r="A62" s="123">
        <v>30</v>
      </c>
      <c r="B62" s="95"/>
      <c r="C62" s="115" t="s">
        <v>96</v>
      </c>
      <c r="D62" s="92"/>
      <c r="E62" s="114"/>
      <c r="F62" s="77"/>
      <c r="G62" s="94"/>
      <c r="H62" s="77"/>
      <c r="I62" s="95"/>
      <c r="J62" s="23"/>
      <c r="K62" s="27"/>
      <c r="L62" s="28"/>
      <c r="M62" s="23"/>
      <c r="N62" s="21"/>
      <c r="O62" s="23"/>
      <c r="P62" s="39"/>
      <c r="Q62" s="1"/>
      <c r="R62" s="1"/>
      <c r="S62" s="1"/>
    </row>
    <row r="63" customFormat="1" spans="1:19">
      <c r="A63" s="122"/>
      <c r="B63" s="95"/>
      <c r="C63" s="115"/>
      <c r="D63" s="92"/>
      <c r="E63" s="114"/>
      <c r="F63" s="77"/>
      <c r="G63" s="95"/>
      <c r="H63" s="95"/>
      <c r="I63" s="95"/>
      <c r="J63" s="23"/>
      <c r="K63" s="27"/>
      <c r="L63" s="32"/>
      <c r="M63" s="23"/>
      <c r="N63" s="21"/>
      <c r="O63" s="23"/>
      <c r="P63" s="141"/>
      <c r="Q63" s="1"/>
      <c r="R63" s="1"/>
      <c r="S63" s="1"/>
    </row>
    <row r="64" customFormat="1" spans="1:19">
      <c r="A64" s="122"/>
      <c r="B64" s="95"/>
      <c r="C64" s="115"/>
      <c r="D64" s="92"/>
      <c r="E64" s="114"/>
      <c r="F64" s="77"/>
      <c r="G64" s="94"/>
      <c r="H64" s="95"/>
      <c r="I64" s="95"/>
      <c r="J64" s="23"/>
      <c r="K64" s="27"/>
      <c r="L64" s="32"/>
      <c r="M64" s="23"/>
      <c r="N64" s="21"/>
      <c r="O64" s="23"/>
      <c r="P64" s="39"/>
      <c r="Q64" s="1"/>
      <c r="R64" s="1"/>
      <c r="S64" s="1"/>
    </row>
    <row r="65" spans="1:19">
      <c r="A65" s="122"/>
      <c r="B65" s="95"/>
      <c r="C65" s="142"/>
      <c r="D65" s="92"/>
      <c r="E65" s="114"/>
      <c r="F65" s="77"/>
      <c r="G65" s="94"/>
      <c r="H65" s="95"/>
      <c r="I65" s="95"/>
      <c r="J65" s="23"/>
      <c r="K65" s="27"/>
      <c r="L65" s="32"/>
      <c r="M65" s="23"/>
      <c r="N65" s="21"/>
      <c r="O65" s="23"/>
      <c r="P65" s="39"/>
      <c r="Q65" s="50"/>
      <c r="R65" s="1"/>
      <c r="S65" s="1"/>
    </row>
    <row r="66" customFormat="1" spans="1:19">
      <c r="A66" s="143">
        <v>34</v>
      </c>
      <c r="B66" s="95"/>
      <c r="C66" s="115" t="s">
        <v>99</v>
      </c>
      <c r="D66" s="92"/>
      <c r="E66" s="114"/>
      <c r="F66" s="77"/>
      <c r="G66" s="94"/>
      <c r="H66" s="77"/>
      <c r="I66" s="95"/>
      <c r="J66" s="23"/>
      <c r="K66" s="27"/>
      <c r="L66" s="28"/>
      <c r="M66" s="23"/>
      <c r="N66" s="21"/>
      <c r="O66" s="23"/>
      <c r="P66" s="39"/>
      <c r="Q66" s="1"/>
      <c r="R66" s="1"/>
      <c r="S66" s="1"/>
    </row>
    <row r="67" customFormat="1" spans="1:19">
      <c r="A67" s="122"/>
      <c r="B67" s="95"/>
      <c r="C67" s="115"/>
      <c r="D67" s="92"/>
      <c r="E67" s="114"/>
      <c r="F67" s="77"/>
      <c r="G67" s="95"/>
      <c r="H67" s="95"/>
      <c r="I67" s="95"/>
      <c r="J67" s="23"/>
      <c r="K67" s="27"/>
      <c r="L67" s="32"/>
      <c r="M67" s="23"/>
      <c r="N67" s="21"/>
      <c r="O67" s="23"/>
      <c r="P67" s="39"/>
      <c r="Q67" s="1"/>
      <c r="R67" s="1"/>
      <c r="S67" s="1"/>
    </row>
    <row r="68" customFormat="1" spans="1:19">
      <c r="A68" s="122"/>
      <c r="B68" s="95"/>
      <c r="C68" s="115"/>
      <c r="D68" s="92"/>
      <c r="E68" s="114"/>
      <c r="F68" s="77"/>
      <c r="G68" s="94"/>
      <c r="H68" s="95"/>
      <c r="I68" s="95"/>
      <c r="J68" s="23"/>
      <c r="K68" s="27"/>
      <c r="L68" s="32"/>
      <c r="M68" s="23"/>
      <c r="N68" s="21"/>
      <c r="O68" s="23"/>
      <c r="P68" s="39"/>
      <c r="Q68" s="1"/>
      <c r="R68" s="1"/>
      <c r="S68" s="1"/>
    </row>
    <row r="69" customFormat="1" spans="1:19">
      <c r="A69" s="122"/>
      <c r="B69" s="95"/>
      <c r="C69" s="142"/>
      <c r="D69" s="92"/>
      <c r="E69" s="114"/>
      <c r="F69" s="77"/>
      <c r="G69" s="94"/>
      <c r="H69" s="95"/>
      <c r="I69" s="95"/>
      <c r="J69" s="23"/>
      <c r="K69" s="27"/>
      <c r="L69" s="32"/>
      <c r="M69" s="23"/>
      <c r="N69" s="21"/>
      <c r="O69" s="23"/>
      <c r="P69" s="39"/>
      <c r="Q69" s="1"/>
      <c r="R69" s="1"/>
      <c r="S69" s="1"/>
    </row>
    <row r="70" spans="1:19">
      <c r="A70" s="122"/>
      <c r="B70" s="95"/>
      <c r="C70" s="142"/>
      <c r="D70" s="92"/>
      <c r="E70" s="114"/>
      <c r="F70" s="77"/>
      <c r="G70" s="94"/>
      <c r="H70" s="95"/>
      <c r="I70" s="95"/>
      <c r="J70" s="23"/>
      <c r="K70" s="27"/>
      <c r="L70" s="32"/>
      <c r="M70" s="23"/>
      <c r="N70" s="21"/>
      <c r="O70" s="23"/>
      <c r="P70" s="39"/>
      <c r="Q70" s="50"/>
      <c r="R70" s="1"/>
      <c r="S70" s="1"/>
    </row>
    <row r="71" customFormat="1" spans="1:19">
      <c r="A71" s="123">
        <v>38</v>
      </c>
      <c r="B71" s="95"/>
      <c r="C71" s="115" t="s">
        <v>102</v>
      </c>
      <c r="D71" s="92"/>
      <c r="E71" s="114"/>
      <c r="F71" s="77"/>
      <c r="G71" s="94"/>
      <c r="H71" s="77"/>
      <c r="I71" s="95"/>
      <c r="J71" s="23"/>
      <c r="K71" s="27"/>
      <c r="L71" s="28"/>
      <c r="M71" s="23"/>
      <c r="N71" s="21"/>
      <c r="O71" s="23"/>
      <c r="P71" s="39"/>
      <c r="Q71" s="1"/>
      <c r="R71" s="1"/>
      <c r="S71" s="1"/>
    </row>
    <row r="72" customFormat="1" spans="1:19">
      <c r="A72" s="122"/>
      <c r="B72" s="95"/>
      <c r="C72" s="115"/>
      <c r="D72" s="92"/>
      <c r="E72" s="114"/>
      <c r="F72" s="77"/>
      <c r="G72" s="95"/>
      <c r="H72" s="95"/>
      <c r="I72" s="95"/>
      <c r="J72" s="23"/>
      <c r="K72" s="27"/>
      <c r="L72" s="32"/>
      <c r="M72" s="23"/>
      <c r="N72" s="21"/>
      <c r="O72" s="23"/>
      <c r="P72" s="39"/>
      <c r="Q72" s="1"/>
      <c r="R72" s="1"/>
      <c r="S72" s="1"/>
    </row>
    <row r="73" customFormat="1" spans="1:19">
      <c r="A73" s="122"/>
      <c r="B73" s="95"/>
      <c r="C73" s="115"/>
      <c r="D73" s="92"/>
      <c r="E73" s="114"/>
      <c r="F73" s="77"/>
      <c r="G73" s="94"/>
      <c r="H73" s="95"/>
      <c r="I73" s="95"/>
      <c r="J73" s="44"/>
      <c r="K73" s="40"/>
      <c r="L73" s="45"/>
      <c r="M73" s="23"/>
      <c r="N73" s="21"/>
      <c r="O73" s="23"/>
      <c r="P73" s="39"/>
      <c r="Q73" s="1"/>
      <c r="R73" s="1"/>
      <c r="S73" s="1"/>
    </row>
    <row r="74" customFormat="1" spans="1:19">
      <c r="A74" s="122"/>
      <c r="B74" s="95"/>
      <c r="C74" s="115"/>
      <c r="D74" s="144"/>
      <c r="E74" s="145"/>
      <c r="F74" s="77"/>
      <c r="G74" s="94"/>
      <c r="H74" s="95"/>
      <c r="I74" s="95"/>
      <c r="J74" s="44"/>
      <c r="K74" s="40"/>
      <c r="L74" s="45"/>
      <c r="M74" s="23"/>
      <c r="N74" s="21"/>
      <c r="O74" s="23"/>
      <c r="P74" s="39"/>
      <c r="Q74" s="1"/>
      <c r="R74" s="1"/>
      <c r="S74" s="1"/>
    </row>
    <row r="75" customFormat="1" spans="1:19">
      <c r="A75" s="143">
        <v>42</v>
      </c>
      <c r="B75" s="95"/>
      <c r="C75" s="115" t="s">
        <v>104</v>
      </c>
      <c r="D75" s="92"/>
      <c r="E75" s="114"/>
      <c r="F75" s="77"/>
      <c r="G75" s="94"/>
      <c r="H75" s="77"/>
      <c r="I75" s="95"/>
      <c r="J75" s="23"/>
      <c r="K75" s="27"/>
      <c r="L75" s="28"/>
      <c r="M75" s="23"/>
      <c r="N75" s="21"/>
      <c r="O75" s="23"/>
      <c r="P75" s="39"/>
      <c r="Q75" s="1"/>
      <c r="R75" s="1"/>
      <c r="S75" s="1"/>
    </row>
    <row r="76" customFormat="1" spans="1:19">
      <c r="A76" s="122"/>
      <c r="B76" s="95"/>
      <c r="C76" s="115"/>
      <c r="D76" s="92"/>
      <c r="E76" s="114"/>
      <c r="F76" s="77"/>
      <c r="G76" s="95"/>
      <c r="H76" s="95"/>
      <c r="I76" s="95"/>
      <c r="J76" s="23"/>
      <c r="K76" s="27"/>
      <c r="L76" s="32"/>
      <c r="M76" s="23"/>
      <c r="N76" s="21"/>
      <c r="O76" s="23"/>
      <c r="P76" s="39"/>
      <c r="Q76" s="1"/>
      <c r="R76" s="1"/>
      <c r="S76" s="1"/>
    </row>
    <row r="77" customFormat="1" spans="1:19">
      <c r="A77" s="122"/>
      <c r="B77" s="95"/>
      <c r="C77" s="115"/>
      <c r="D77" s="92"/>
      <c r="E77" s="114"/>
      <c r="F77" s="77"/>
      <c r="G77" s="94"/>
      <c r="H77" s="95"/>
      <c r="I77" s="95"/>
      <c r="J77" s="23"/>
      <c r="K77" s="27"/>
      <c r="L77" s="32"/>
      <c r="M77" s="23"/>
      <c r="N77" s="21"/>
      <c r="O77" s="23"/>
      <c r="P77" s="39"/>
      <c r="Q77" s="1"/>
      <c r="R77" s="1"/>
      <c r="S77" s="1"/>
    </row>
    <row r="78" customFormat="1" spans="1:19">
      <c r="A78" s="122"/>
      <c r="B78" s="95"/>
      <c r="C78" s="115"/>
      <c r="D78" s="92"/>
      <c r="E78" s="114"/>
      <c r="F78" s="77"/>
      <c r="G78" s="94"/>
      <c r="H78" s="95"/>
      <c r="I78" s="95"/>
      <c r="J78" s="23"/>
      <c r="K78" s="27"/>
      <c r="L78" s="32"/>
      <c r="M78" s="23"/>
      <c r="N78" s="21"/>
      <c r="O78" s="23"/>
      <c r="P78" s="39"/>
      <c r="Q78" s="1"/>
      <c r="R78" s="1"/>
      <c r="S78" s="1"/>
    </row>
    <row r="79" customFormat="1" spans="1:19">
      <c r="A79" s="143">
        <v>42</v>
      </c>
      <c r="B79" s="95"/>
      <c r="C79" s="115" t="s">
        <v>106</v>
      </c>
      <c r="D79" s="92"/>
      <c r="E79" s="114"/>
      <c r="F79" s="77"/>
      <c r="G79" s="94"/>
      <c r="H79" s="95"/>
      <c r="I79" s="95"/>
      <c r="J79" s="23"/>
      <c r="K79" s="27"/>
      <c r="L79" s="32"/>
      <c r="M79" s="23"/>
      <c r="N79" s="21"/>
      <c r="O79" s="23"/>
      <c r="P79" s="141"/>
      <c r="Q79" s="1"/>
      <c r="R79" s="1"/>
      <c r="S79" s="1"/>
    </row>
    <row r="80" customFormat="1" spans="1:19">
      <c r="A80" s="143">
        <v>46</v>
      </c>
      <c r="B80" s="95"/>
      <c r="C80" s="115" t="s">
        <v>108</v>
      </c>
      <c r="D80" s="92"/>
      <c r="E80" s="114"/>
      <c r="F80" s="77"/>
      <c r="G80" s="94"/>
      <c r="H80" s="77"/>
      <c r="I80" s="95"/>
      <c r="J80" s="23"/>
      <c r="K80" s="27"/>
      <c r="L80" s="28"/>
      <c r="M80" s="23"/>
      <c r="N80" s="21"/>
      <c r="O80" s="23"/>
      <c r="P80" s="39"/>
      <c r="Q80" s="1"/>
      <c r="R80" s="1"/>
      <c r="S80" s="1"/>
    </row>
    <row r="81" customFormat="1" spans="1:19">
      <c r="A81" s="122"/>
      <c r="B81" s="95"/>
      <c r="C81" s="115"/>
      <c r="D81" s="92"/>
      <c r="E81" s="114"/>
      <c r="F81" s="77"/>
      <c r="G81" s="95"/>
      <c r="H81" s="95"/>
      <c r="I81" s="95"/>
      <c r="J81" s="23"/>
      <c r="K81" s="27"/>
      <c r="L81" s="32"/>
      <c r="M81" s="23"/>
      <c r="N81" s="21"/>
      <c r="O81" s="23"/>
      <c r="P81" s="39"/>
      <c r="Q81" s="1"/>
      <c r="R81" s="1"/>
      <c r="S81" s="1"/>
    </row>
    <row r="82" customFormat="1" spans="1:19">
      <c r="A82" s="122"/>
      <c r="B82" s="95"/>
      <c r="C82" s="115"/>
      <c r="D82" s="92"/>
      <c r="E82" s="114"/>
      <c r="F82" s="77"/>
      <c r="G82" s="94"/>
      <c r="H82" s="95"/>
      <c r="I82" s="95"/>
      <c r="J82" s="23"/>
      <c r="K82" s="27"/>
      <c r="L82" s="32"/>
      <c r="M82" s="23"/>
      <c r="N82" s="21"/>
      <c r="O82" s="23"/>
      <c r="P82" s="39"/>
      <c r="Q82" s="1"/>
      <c r="R82" s="1"/>
      <c r="S82" s="1"/>
    </row>
    <row r="83" spans="1:19">
      <c r="A83" s="122"/>
      <c r="B83" s="95"/>
      <c r="C83" s="115"/>
      <c r="D83" s="92"/>
      <c r="E83" s="114"/>
      <c r="F83" s="77"/>
      <c r="G83" s="94"/>
      <c r="H83" s="95"/>
      <c r="I83" s="95"/>
      <c r="J83" s="23"/>
      <c r="K83" s="27"/>
      <c r="L83" s="32"/>
      <c r="M83" s="23"/>
      <c r="N83" s="21"/>
      <c r="O83" s="23"/>
      <c r="P83" s="39"/>
      <c r="Q83" s="50"/>
      <c r="R83" s="1"/>
      <c r="S83" s="1"/>
    </row>
    <row r="84" customFormat="1" spans="1:19">
      <c r="A84" s="143">
        <v>50</v>
      </c>
      <c r="B84" s="95"/>
      <c r="C84" s="115" t="s">
        <v>109</v>
      </c>
      <c r="D84" s="92"/>
      <c r="E84" s="114"/>
      <c r="F84" s="77"/>
      <c r="G84" s="94"/>
      <c r="H84" s="77"/>
      <c r="I84" s="95"/>
      <c r="J84" s="23"/>
      <c r="K84" s="27"/>
      <c r="L84" s="28"/>
      <c r="M84" s="23"/>
      <c r="N84" s="21"/>
      <c r="O84" s="23"/>
      <c r="P84" s="39"/>
      <c r="Q84" s="1"/>
      <c r="R84" s="1"/>
      <c r="S84" s="1"/>
    </row>
    <row r="85" customFormat="1" spans="1:19">
      <c r="A85" s="122"/>
      <c r="B85" s="95"/>
      <c r="C85" s="115"/>
      <c r="D85" s="92"/>
      <c r="E85" s="114"/>
      <c r="F85" s="77"/>
      <c r="G85" s="95"/>
      <c r="H85" s="95"/>
      <c r="I85" s="95"/>
      <c r="J85" s="23"/>
      <c r="K85" s="27"/>
      <c r="L85" s="32"/>
      <c r="M85" s="23"/>
      <c r="N85" s="21"/>
      <c r="O85" s="23"/>
      <c r="P85" s="1"/>
      <c r="Q85" s="1"/>
      <c r="R85" s="1"/>
      <c r="S85" s="1"/>
    </row>
    <row r="86" customFormat="1" spans="1:19">
      <c r="A86" s="122"/>
      <c r="B86" s="95"/>
      <c r="C86" s="115"/>
      <c r="D86" s="92"/>
      <c r="E86" s="114"/>
      <c r="F86" s="77"/>
      <c r="G86" s="94"/>
      <c r="H86" s="95"/>
      <c r="I86" s="95"/>
      <c r="J86" s="23"/>
      <c r="K86" s="27"/>
      <c r="L86" s="32"/>
      <c r="M86" s="23"/>
      <c r="N86" s="21"/>
      <c r="O86" s="23"/>
      <c r="P86" s="1"/>
      <c r="Q86" s="1"/>
      <c r="R86" s="1"/>
      <c r="S86" s="1"/>
    </row>
    <row r="87" customFormat="1" spans="1:19">
      <c r="A87" s="122"/>
      <c r="B87" s="95"/>
      <c r="C87" s="115"/>
      <c r="D87" s="92"/>
      <c r="E87" s="114"/>
      <c r="F87" s="77"/>
      <c r="G87" s="94"/>
      <c r="H87" s="95"/>
      <c r="I87" s="95"/>
      <c r="J87" s="23"/>
      <c r="K87" s="27"/>
      <c r="L87" s="32"/>
      <c r="M87" s="23"/>
      <c r="N87" s="21"/>
      <c r="O87" s="23"/>
      <c r="P87" s="1"/>
      <c r="Q87" s="1"/>
      <c r="R87" s="1"/>
      <c r="S87" s="1"/>
    </row>
    <row r="88" customFormat="1" spans="1:19">
      <c r="A88" s="143">
        <v>54</v>
      </c>
      <c r="B88" s="95"/>
      <c r="C88" s="115" t="s">
        <v>110</v>
      </c>
      <c r="D88" s="92"/>
      <c r="E88" s="114"/>
      <c r="F88" s="77"/>
      <c r="G88" s="94"/>
      <c r="H88" s="77"/>
      <c r="I88" s="95"/>
      <c r="J88" s="23"/>
      <c r="K88" s="27"/>
      <c r="L88" s="28"/>
      <c r="M88" s="23"/>
      <c r="N88" s="21"/>
      <c r="O88" s="23"/>
      <c r="P88" s="1"/>
      <c r="Q88" s="1"/>
      <c r="R88" s="1"/>
      <c r="S88" s="1"/>
    </row>
    <row r="89" customFormat="1" spans="1:19">
      <c r="A89" s="122"/>
      <c r="B89" s="95"/>
      <c r="C89" s="115"/>
      <c r="D89" s="92"/>
      <c r="E89" s="114"/>
      <c r="F89" s="77"/>
      <c r="G89" s="95"/>
      <c r="H89" s="95"/>
      <c r="I89" s="95"/>
      <c r="J89" s="23"/>
      <c r="K89" s="27"/>
      <c r="L89" s="32"/>
      <c r="M89" s="23"/>
      <c r="N89" s="21"/>
      <c r="O89" s="23"/>
      <c r="P89" s="1"/>
      <c r="Q89" s="1"/>
      <c r="R89" s="1"/>
      <c r="S89" s="1"/>
    </row>
    <row r="90" customFormat="1" spans="1:19">
      <c r="A90" s="122"/>
      <c r="B90" s="95"/>
      <c r="C90" s="115"/>
      <c r="D90" s="92"/>
      <c r="E90" s="114"/>
      <c r="F90" s="77"/>
      <c r="G90" s="94"/>
      <c r="H90" s="95"/>
      <c r="I90" s="95"/>
      <c r="J90" s="23"/>
      <c r="K90" s="27"/>
      <c r="L90" s="32"/>
      <c r="M90" s="23"/>
      <c r="N90" s="21"/>
      <c r="O90" s="23"/>
      <c r="P90" s="1"/>
      <c r="Q90" s="1"/>
      <c r="R90" s="1"/>
      <c r="S90" s="1"/>
    </row>
    <row r="91" customFormat="1" spans="1:19">
      <c r="A91" s="122"/>
      <c r="B91" s="95"/>
      <c r="C91" s="115"/>
      <c r="D91" s="92"/>
      <c r="E91" s="114"/>
      <c r="F91" s="77"/>
      <c r="G91" s="94"/>
      <c r="H91" s="95"/>
      <c r="I91" s="95"/>
      <c r="J91" s="23"/>
      <c r="K91" s="27"/>
      <c r="L91" s="32"/>
      <c r="M91" s="23"/>
      <c r="N91" s="21"/>
      <c r="O91" s="23"/>
      <c r="P91" s="1"/>
      <c r="Q91" s="1"/>
      <c r="R91" s="1"/>
      <c r="S91" s="1"/>
    </row>
    <row r="92" customFormat="1" spans="1:19">
      <c r="A92" s="143">
        <v>58</v>
      </c>
      <c r="B92" s="95"/>
      <c r="C92" s="115" t="s">
        <v>111</v>
      </c>
      <c r="D92" s="92"/>
      <c r="E92" s="114"/>
      <c r="F92" s="77"/>
      <c r="G92" s="94"/>
      <c r="H92" s="77"/>
      <c r="I92" s="95"/>
      <c r="J92" s="23"/>
      <c r="K92" s="27"/>
      <c r="L92" s="28"/>
      <c r="M92" s="23"/>
      <c r="N92" s="21"/>
      <c r="O92" s="23"/>
      <c r="P92" s="1"/>
      <c r="Q92" s="1"/>
      <c r="R92" s="1"/>
      <c r="S92" s="1"/>
    </row>
    <row r="93" customFormat="1" spans="1:19">
      <c r="A93" s="122"/>
      <c r="B93" s="95"/>
      <c r="C93" s="115"/>
      <c r="D93" s="92"/>
      <c r="E93" s="114"/>
      <c r="F93" s="77"/>
      <c r="G93" s="95"/>
      <c r="H93" s="95"/>
      <c r="I93" s="95"/>
      <c r="J93" s="23"/>
      <c r="K93" s="27"/>
      <c r="L93" s="32"/>
      <c r="M93" s="23"/>
      <c r="N93" s="21"/>
      <c r="O93" s="23"/>
      <c r="P93" s="1"/>
      <c r="Q93" s="1"/>
      <c r="R93" s="1"/>
      <c r="S93" s="1"/>
    </row>
    <row r="94" spans="1:19">
      <c r="A94" s="122"/>
      <c r="B94" s="95"/>
      <c r="C94" s="115"/>
      <c r="D94" s="92"/>
      <c r="E94" s="114"/>
      <c r="F94" s="77"/>
      <c r="G94" s="94"/>
      <c r="H94" s="95"/>
      <c r="I94" s="95"/>
      <c r="J94" s="23"/>
      <c r="K94" s="27"/>
      <c r="L94" s="32"/>
      <c r="M94" s="23"/>
      <c r="N94" s="21"/>
      <c r="O94" s="23"/>
      <c r="P94" s="1"/>
      <c r="Q94" s="50"/>
      <c r="R94" s="1"/>
      <c r="S94" s="1"/>
    </row>
    <row r="95" customFormat="1" spans="1:19">
      <c r="A95" s="143">
        <v>62</v>
      </c>
      <c r="B95" s="95"/>
      <c r="C95" s="115" t="s">
        <v>112</v>
      </c>
      <c r="D95" s="92"/>
      <c r="E95" s="114"/>
      <c r="F95" s="77"/>
      <c r="G95" s="94"/>
      <c r="H95" s="77"/>
      <c r="I95" s="95"/>
      <c r="J95" s="23"/>
      <c r="K95" s="27"/>
      <c r="L95" s="32"/>
      <c r="M95" s="23"/>
      <c r="N95" s="21"/>
      <c r="O95" s="23"/>
      <c r="P95" s="1"/>
      <c r="Q95" s="1"/>
      <c r="R95" s="1"/>
      <c r="S95" s="1"/>
    </row>
    <row r="96" customFormat="1" spans="1:19">
      <c r="A96" s="122"/>
      <c r="B96" s="95"/>
      <c r="C96" s="115"/>
      <c r="D96" s="92"/>
      <c r="E96" s="114"/>
      <c r="F96" s="77"/>
      <c r="G96" s="95"/>
      <c r="H96" s="95"/>
      <c r="I96" s="95"/>
      <c r="J96" s="23"/>
      <c r="K96" s="27"/>
      <c r="L96" s="32"/>
      <c r="M96" s="23"/>
      <c r="N96" s="21"/>
      <c r="O96" s="23"/>
      <c r="P96" s="1"/>
      <c r="Q96" s="1"/>
      <c r="R96" s="1"/>
      <c r="S96" s="1"/>
    </row>
    <row r="97" customFormat="1" spans="1:19">
      <c r="A97" s="122"/>
      <c r="B97" s="95"/>
      <c r="C97" s="115"/>
      <c r="D97" s="92"/>
      <c r="E97" s="114"/>
      <c r="F97" s="77"/>
      <c r="G97" s="94"/>
      <c r="H97" s="95"/>
      <c r="I97" s="95"/>
      <c r="J97" s="23"/>
      <c r="K97" s="27"/>
      <c r="L97" s="32"/>
      <c r="M97" s="23"/>
      <c r="N97" s="21"/>
      <c r="O97" s="23"/>
      <c r="P97" s="1"/>
      <c r="Q97" s="1"/>
      <c r="R97" s="1"/>
      <c r="S97" s="1"/>
    </row>
    <row r="98" customFormat="1" spans="1:19">
      <c r="A98" s="122"/>
      <c r="B98" s="95"/>
      <c r="C98" s="115"/>
      <c r="D98" s="92"/>
      <c r="E98" s="114"/>
      <c r="F98" s="77"/>
      <c r="G98" s="94"/>
      <c r="H98" s="95"/>
      <c r="I98" s="95"/>
      <c r="J98" s="23"/>
      <c r="K98" s="27"/>
      <c r="L98" s="32"/>
      <c r="M98" s="23"/>
      <c r="N98" s="21"/>
      <c r="O98" s="23"/>
      <c r="P98" s="1"/>
      <c r="Q98" s="1"/>
      <c r="R98" s="1"/>
      <c r="S98" s="1"/>
    </row>
    <row r="99" customFormat="1" spans="1:19">
      <c r="A99" s="122"/>
      <c r="B99" s="95"/>
      <c r="C99" s="115"/>
      <c r="D99" s="92"/>
      <c r="E99" s="114"/>
      <c r="F99" s="77"/>
      <c r="G99" s="94"/>
      <c r="H99" s="95"/>
      <c r="I99" s="95"/>
      <c r="J99" s="23"/>
      <c r="K99" s="27"/>
      <c r="L99" s="32"/>
      <c r="M99" s="23"/>
      <c r="N99" s="21"/>
      <c r="O99" s="23"/>
      <c r="P99" s="141"/>
      <c r="Q99" s="1"/>
      <c r="R99" s="1"/>
      <c r="S99" s="1"/>
    </row>
    <row r="100" customFormat="1" spans="1:19">
      <c r="A100" s="143">
        <v>66</v>
      </c>
      <c r="B100" s="95"/>
      <c r="C100" s="115" t="s">
        <v>115</v>
      </c>
      <c r="D100" s="92"/>
      <c r="E100" s="114"/>
      <c r="F100" s="77"/>
      <c r="G100" s="94"/>
      <c r="H100" s="77"/>
      <c r="I100" s="95"/>
      <c r="J100" s="23"/>
      <c r="K100" s="27"/>
      <c r="L100" s="28"/>
      <c r="M100" s="23"/>
      <c r="N100" s="21"/>
      <c r="O100" s="23"/>
      <c r="P100" s="39"/>
      <c r="Q100" s="1"/>
      <c r="R100" s="1"/>
      <c r="S100" s="1"/>
    </row>
    <row r="101" customFormat="1" spans="1:19">
      <c r="A101" s="122"/>
      <c r="B101" s="95"/>
      <c r="C101" s="115"/>
      <c r="D101" s="92"/>
      <c r="E101" s="114"/>
      <c r="F101" s="77"/>
      <c r="G101" s="95"/>
      <c r="H101" s="95"/>
      <c r="I101" s="95"/>
      <c r="J101" s="23"/>
      <c r="K101" s="27"/>
      <c r="L101" s="32"/>
      <c r="M101" s="23"/>
      <c r="N101" s="21"/>
      <c r="O101" s="23"/>
      <c r="P101" s="39"/>
      <c r="Q101" s="1"/>
      <c r="R101" s="1"/>
      <c r="S101" s="1"/>
    </row>
    <row r="102" customFormat="1" spans="1:19">
      <c r="A102" s="122"/>
      <c r="B102" s="95"/>
      <c r="C102" s="115"/>
      <c r="D102" s="92"/>
      <c r="E102" s="114"/>
      <c r="F102" s="77"/>
      <c r="G102" s="94"/>
      <c r="H102" s="95"/>
      <c r="I102" s="95"/>
      <c r="J102" s="23"/>
      <c r="K102" s="27"/>
      <c r="L102" s="32"/>
      <c r="M102" s="23"/>
      <c r="N102" s="21"/>
      <c r="O102" s="23"/>
      <c r="P102" s="39"/>
      <c r="Q102" s="1"/>
      <c r="R102" s="1"/>
      <c r="S102" s="1"/>
    </row>
    <row r="103" customFormat="1" spans="1:19">
      <c r="A103" s="122"/>
      <c r="B103" s="95"/>
      <c r="C103" s="115"/>
      <c r="D103" s="92"/>
      <c r="E103" s="114"/>
      <c r="F103" s="77"/>
      <c r="G103" s="94"/>
      <c r="H103" s="95"/>
      <c r="I103" s="95"/>
      <c r="J103" s="23"/>
      <c r="K103" s="27"/>
      <c r="L103" s="32"/>
      <c r="M103" s="23"/>
      <c r="N103" s="21"/>
      <c r="O103" s="23"/>
      <c r="P103" s="39"/>
      <c r="Q103" s="1"/>
      <c r="R103" s="1"/>
      <c r="S103" s="1"/>
    </row>
    <row r="104" customFormat="1" spans="1:19">
      <c r="A104" s="143">
        <v>70</v>
      </c>
      <c r="B104" s="95"/>
      <c r="C104" s="115" t="s">
        <v>116</v>
      </c>
      <c r="D104" s="92"/>
      <c r="E104" s="114"/>
      <c r="F104" s="77"/>
      <c r="G104" s="94"/>
      <c r="H104" s="77"/>
      <c r="I104" s="95"/>
      <c r="J104" s="23"/>
      <c r="K104" s="27"/>
      <c r="L104" s="28"/>
      <c r="M104" s="23"/>
      <c r="N104" s="21"/>
      <c r="O104" s="23"/>
      <c r="P104" s="39"/>
      <c r="Q104" s="1"/>
      <c r="R104" s="1"/>
      <c r="S104" s="1"/>
    </row>
    <row r="105" customFormat="1" spans="1:19">
      <c r="A105" s="143"/>
      <c r="B105" s="95"/>
      <c r="C105" s="115"/>
      <c r="D105" s="92"/>
      <c r="E105" s="114"/>
      <c r="F105" s="77"/>
      <c r="G105" s="95"/>
      <c r="H105" s="95"/>
      <c r="I105" s="95"/>
      <c r="J105" s="23"/>
      <c r="K105" s="27"/>
      <c r="L105" s="28"/>
      <c r="M105" s="23"/>
      <c r="N105" s="21"/>
      <c r="O105" s="23"/>
      <c r="P105" s="39"/>
      <c r="Q105" s="1"/>
      <c r="R105" s="1"/>
      <c r="S105" s="1"/>
    </row>
    <row r="106" customFormat="1" spans="1:19">
      <c r="A106" s="122"/>
      <c r="B106" s="95"/>
      <c r="C106" s="115"/>
      <c r="D106" s="92"/>
      <c r="E106" s="114"/>
      <c r="F106" s="77"/>
      <c r="G106" s="94"/>
      <c r="H106" s="95"/>
      <c r="I106" s="95"/>
      <c r="J106" s="23"/>
      <c r="K106" s="27"/>
      <c r="L106" s="32"/>
      <c r="M106" s="23"/>
      <c r="N106" s="21"/>
      <c r="O106" s="23"/>
      <c r="P106" s="39"/>
      <c r="Q106" s="1"/>
      <c r="R106" s="1"/>
      <c r="S106" s="1"/>
    </row>
    <row r="107" spans="1:19">
      <c r="A107" s="122"/>
      <c r="B107" s="95"/>
      <c r="C107" s="115"/>
      <c r="D107" s="92"/>
      <c r="E107" s="114"/>
      <c r="F107" s="77"/>
      <c r="G107" s="94"/>
      <c r="H107" s="95"/>
      <c r="I107" s="95"/>
      <c r="J107" s="23"/>
      <c r="K107" s="27"/>
      <c r="L107" s="32"/>
      <c r="M107" s="23"/>
      <c r="N107" s="21"/>
      <c r="O107" s="23"/>
      <c r="P107" s="39"/>
      <c r="Q107" s="50"/>
      <c r="R107" s="1"/>
      <c r="S107" s="1"/>
    </row>
    <row r="108" customFormat="1" spans="1:19">
      <c r="A108" s="143">
        <v>74</v>
      </c>
      <c r="B108" s="95"/>
      <c r="C108" s="115" t="s">
        <v>117</v>
      </c>
      <c r="D108" s="92"/>
      <c r="E108" s="114"/>
      <c r="F108" s="77"/>
      <c r="G108" s="94"/>
      <c r="H108" s="77"/>
      <c r="I108" s="95"/>
      <c r="J108" s="23"/>
      <c r="K108" s="27"/>
      <c r="L108" s="28"/>
      <c r="M108" s="23"/>
      <c r="N108" s="21"/>
      <c r="O108" s="23"/>
      <c r="P108" s="39"/>
      <c r="Q108" s="1"/>
      <c r="R108" s="1"/>
      <c r="S108" s="1"/>
    </row>
    <row r="109" customFormat="1" spans="1:19">
      <c r="A109" s="122"/>
      <c r="B109" s="95"/>
      <c r="C109" s="115"/>
      <c r="D109" s="92"/>
      <c r="E109" s="114"/>
      <c r="F109" s="77"/>
      <c r="G109" s="95"/>
      <c r="H109" s="95"/>
      <c r="I109" s="95"/>
      <c r="J109" s="23"/>
      <c r="K109" s="27"/>
      <c r="L109" s="32"/>
      <c r="M109" s="23"/>
      <c r="N109" s="21"/>
      <c r="O109" s="23"/>
      <c r="P109" s="39"/>
      <c r="Q109" s="1"/>
      <c r="R109" s="1"/>
      <c r="S109" s="1"/>
    </row>
    <row r="110" customFormat="1" spans="1:19">
      <c r="A110" s="122"/>
      <c r="B110" s="95"/>
      <c r="C110" s="115"/>
      <c r="D110" s="92"/>
      <c r="E110" s="114"/>
      <c r="F110" s="77"/>
      <c r="G110" s="94"/>
      <c r="H110" s="95"/>
      <c r="I110" s="95"/>
      <c r="J110" s="23"/>
      <c r="K110" s="27"/>
      <c r="L110" s="32"/>
      <c r="M110" s="23"/>
      <c r="N110" s="21"/>
      <c r="O110" s="23"/>
      <c r="P110" s="39"/>
      <c r="Q110" s="1"/>
      <c r="R110" s="1"/>
      <c r="S110" s="1"/>
    </row>
    <row r="111" customFormat="1" spans="1:19">
      <c r="A111" s="122"/>
      <c r="B111" s="95"/>
      <c r="C111" s="115"/>
      <c r="D111" s="92"/>
      <c r="E111" s="114"/>
      <c r="F111" s="77"/>
      <c r="G111" s="94"/>
      <c r="H111" s="95"/>
      <c r="I111" s="95"/>
      <c r="J111" s="23"/>
      <c r="K111" s="27"/>
      <c r="L111" s="32"/>
      <c r="M111" s="23"/>
      <c r="N111" s="21"/>
      <c r="O111" s="23"/>
      <c r="P111" s="141"/>
      <c r="Q111" s="1"/>
      <c r="R111" s="1"/>
      <c r="S111" s="1"/>
    </row>
    <row r="112" customFormat="1" spans="1:19">
      <c r="A112" s="122"/>
      <c r="B112" s="95"/>
      <c r="C112" s="115"/>
      <c r="D112" s="92"/>
      <c r="E112" s="114"/>
      <c r="F112" s="77"/>
      <c r="G112" s="94"/>
      <c r="H112" s="95"/>
      <c r="I112" s="95"/>
      <c r="J112" s="23"/>
      <c r="K112" s="27"/>
      <c r="L112" s="32"/>
      <c r="M112" s="23"/>
      <c r="N112" s="21"/>
      <c r="O112" s="23"/>
      <c r="P112" s="141"/>
      <c r="Q112" s="1"/>
      <c r="R112" s="1"/>
      <c r="S112" s="1"/>
    </row>
    <row r="113" customFormat="1" spans="1:19">
      <c r="A113" s="143">
        <v>78</v>
      </c>
      <c r="B113" s="95"/>
      <c r="C113" s="115" t="s">
        <v>119</v>
      </c>
      <c r="D113" s="92"/>
      <c r="E113" s="114"/>
      <c r="F113" s="77"/>
      <c r="G113" s="94"/>
      <c r="H113" s="77"/>
      <c r="I113" s="95"/>
      <c r="J113" s="23"/>
      <c r="K113" s="27"/>
      <c r="L113" s="28"/>
      <c r="M113" s="23"/>
      <c r="N113" s="21"/>
      <c r="O113" s="23"/>
      <c r="P113" s="141"/>
      <c r="Q113" s="1"/>
      <c r="R113" s="1"/>
      <c r="S113" s="1"/>
    </row>
    <row r="114" customFormat="1" spans="1:19">
      <c r="A114" s="122"/>
      <c r="B114" s="95"/>
      <c r="C114" s="115"/>
      <c r="D114" s="92"/>
      <c r="E114" s="114"/>
      <c r="F114" s="77"/>
      <c r="G114" s="95"/>
      <c r="H114" s="95"/>
      <c r="I114" s="95"/>
      <c r="J114" s="23"/>
      <c r="K114" s="27"/>
      <c r="L114" s="32"/>
      <c r="M114" s="23"/>
      <c r="N114" s="21"/>
      <c r="O114" s="23"/>
      <c r="P114" s="141"/>
      <c r="Q114" s="1"/>
      <c r="R114" s="1"/>
      <c r="S114" s="1"/>
    </row>
    <row r="115" customFormat="1" spans="1:19">
      <c r="A115" s="122"/>
      <c r="B115" s="95"/>
      <c r="C115" s="115"/>
      <c r="D115" s="92"/>
      <c r="E115" s="114"/>
      <c r="F115" s="77"/>
      <c r="G115" s="94"/>
      <c r="H115" s="95"/>
      <c r="I115" s="95"/>
      <c r="J115" s="23"/>
      <c r="K115" s="27"/>
      <c r="L115" s="32"/>
      <c r="M115" s="23"/>
      <c r="N115" s="21"/>
      <c r="O115" s="23"/>
      <c r="P115" s="141"/>
      <c r="Q115" s="1"/>
      <c r="R115" s="1"/>
      <c r="S115" s="1"/>
    </row>
    <row r="116" customFormat="1" spans="1:19">
      <c r="A116" s="122"/>
      <c r="B116" s="95"/>
      <c r="C116" s="115"/>
      <c r="D116" s="92"/>
      <c r="E116" s="114"/>
      <c r="F116" s="77"/>
      <c r="G116" s="94"/>
      <c r="H116" s="95"/>
      <c r="I116" s="95"/>
      <c r="J116" s="23"/>
      <c r="K116" s="27"/>
      <c r="L116" s="32"/>
      <c r="M116" s="23"/>
      <c r="N116" s="21"/>
      <c r="O116" s="23"/>
      <c r="P116" s="141"/>
      <c r="Q116" s="1"/>
      <c r="R116" s="1"/>
      <c r="S116" s="1"/>
    </row>
    <row r="117" customFormat="1" spans="1:19">
      <c r="A117" s="43">
        <v>82</v>
      </c>
      <c r="B117" s="23"/>
      <c r="C117" s="24" t="s">
        <v>120</v>
      </c>
      <c r="D117" s="25"/>
      <c r="E117" s="26"/>
      <c r="F117" s="27"/>
      <c r="G117" s="98"/>
      <c r="H117" s="77"/>
      <c r="I117" s="95"/>
      <c r="J117" s="23"/>
      <c r="K117" s="27"/>
      <c r="L117" s="28"/>
      <c r="M117" s="23"/>
      <c r="N117" s="21"/>
      <c r="O117" s="23"/>
      <c r="P117" s="141"/>
      <c r="Q117" s="1"/>
      <c r="R117" s="1"/>
      <c r="S117" s="1"/>
    </row>
    <row r="118" customFormat="1" spans="1:19">
      <c r="A118" s="40"/>
      <c r="B118" s="23"/>
      <c r="C118" s="24"/>
      <c r="D118" s="25"/>
      <c r="E118" s="26"/>
      <c r="F118" s="77"/>
      <c r="G118" s="95"/>
      <c r="H118" s="95"/>
      <c r="I118" s="95"/>
      <c r="J118" s="23"/>
      <c r="K118" s="27"/>
      <c r="L118" s="32"/>
      <c r="M118" s="23"/>
      <c r="N118" s="21"/>
      <c r="O118" s="23"/>
      <c r="P118" s="141"/>
      <c r="Q118" s="1"/>
      <c r="R118" s="1"/>
      <c r="S118" s="1"/>
    </row>
    <row r="119" customFormat="1" spans="1:19">
      <c r="A119" s="40"/>
      <c r="B119" s="23"/>
      <c r="C119" s="24"/>
      <c r="D119" s="25"/>
      <c r="E119" s="26"/>
      <c r="F119" s="27"/>
      <c r="G119" s="98"/>
      <c r="H119" s="23"/>
      <c r="I119" s="95"/>
      <c r="J119" s="23"/>
      <c r="K119" s="27"/>
      <c r="L119" s="32"/>
      <c r="M119" s="23"/>
      <c r="N119" s="21"/>
      <c r="O119" s="23"/>
      <c r="P119" s="141"/>
      <c r="Q119" s="1"/>
      <c r="R119" s="1"/>
      <c r="S119" s="1"/>
    </row>
    <row r="120" customFormat="1" spans="1:19">
      <c r="A120" s="40"/>
      <c r="B120" s="23"/>
      <c r="C120" s="24"/>
      <c r="D120" s="25"/>
      <c r="E120" s="26"/>
      <c r="F120" s="27"/>
      <c r="G120" s="98"/>
      <c r="H120" s="23"/>
      <c r="I120" s="95"/>
      <c r="J120" s="23"/>
      <c r="K120" s="27"/>
      <c r="L120" s="32"/>
      <c r="M120" s="23"/>
      <c r="N120" s="21"/>
      <c r="O120" s="23"/>
      <c r="P120" s="141"/>
      <c r="Q120" s="1"/>
      <c r="R120" s="1"/>
      <c r="S120" s="1"/>
    </row>
    <row r="121" spans="1:19">
      <c r="A121" s="40"/>
      <c r="B121" s="23"/>
      <c r="C121" s="24"/>
      <c r="D121" s="25"/>
      <c r="E121" s="26"/>
      <c r="F121" s="27"/>
      <c r="G121" s="98"/>
      <c r="H121" s="23"/>
      <c r="I121" s="95"/>
      <c r="J121" s="23"/>
      <c r="K121" s="27"/>
      <c r="L121" s="32"/>
      <c r="M121" s="23"/>
      <c r="N121" s="21"/>
      <c r="O121" s="23"/>
      <c r="P121" s="141"/>
      <c r="Q121" s="50"/>
      <c r="R121" s="1"/>
      <c r="S121" s="1"/>
    </row>
    <row r="122" customFormat="1" spans="1:19">
      <c r="A122" s="43">
        <v>86</v>
      </c>
      <c r="B122" s="23"/>
      <c r="C122" s="24" t="s">
        <v>121</v>
      </c>
      <c r="D122" s="25"/>
      <c r="E122" s="26"/>
      <c r="F122" s="27"/>
      <c r="G122" s="98"/>
      <c r="H122" s="77"/>
      <c r="I122" s="95"/>
      <c r="J122" s="23"/>
      <c r="K122" s="27"/>
      <c r="L122" s="28"/>
      <c r="M122" s="23"/>
      <c r="N122" s="21"/>
      <c r="O122" s="23"/>
      <c r="P122" s="39"/>
      <c r="Q122" s="1"/>
      <c r="R122" s="1"/>
      <c r="S122" s="1"/>
    </row>
    <row r="123" customFormat="1" spans="1:19">
      <c r="A123" s="40"/>
      <c r="B123" s="23"/>
      <c r="C123" s="24"/>
      <c r="D123" s="25"/>
      <c r="E123" s="26"/>
      <c r="F123" s="77"/>
      <c r="G123" s="95"/>
      <c r="H123" s="95"/>
      <c r="I123" s="95"/>
      <c r="J123" s="23"/>
      <c r="K123" s="27"/>
      <c r="L123" s="32"/>
      <c r="M123" s="23"/>
      <c r="N123" s="21"/>
      <c r="O123" s="23"/>
      <c r="P123" s="39"/>
      <c r="Q123" s="1"/>
      <c r="R123" s="1"/>
      <c r="S123" s="1"/>
    </row>
    <row r="124" customFormat="1" spans="1:19">
      <c r="A124" s="40"/>
      <c r="B124" s="23"/>
      <c r="C124" s="24"/>
      <c r="D124" s="25"/>
      <c r="E124" s="26"/>
      <c r="F124" s="27"/>
      <c r="G124" s="98"/>
      <c r="H124" s="23"/>
      <c r="I124" s="95"/>
      <c r="J124" s="23"/>
      <c r="K124" s="27"/>
      <c r="L124" s="32"/>
      <c r="M124" s="23"/>
      <c r="N124" s="21"/>
      <c r="O124" s="23"/>
      <c r="P124" s="39"/>
      <c r="Q124" s="1"/>
      <c r="R124" s="1"/>
      <c r="S124" s="1"/>
    </row>
    <row r="125" customFormat="1" spans="1:19">
      <c r="A125" s="40"/>
      <c r="B125" s="23"/>
      <c r="C125" s="24"/>
      <c r="D125" s="25"/>
      <c r="E125" s="26"/>
      <c r="F125" s="27"/>
      <c r="G125" s="98"/>
      <c r="H125" s="23"/>
      <c r="I125" s="95"/>
      <c r="J125" s="23"/>
      <c r="K125" s="27"/>
      <c r="L125" s="32"/>
      <c r="M125" s="23"/>
      <c r="N125" s="21"/>
      <c r="O125" s="23"/>
      <c r="P125" s="39"/>
      <c r="Q125" s="1"/>
      <c r="R125" s="1"/>
      <c r="S125" s="1"/>
    </row>
    <row r="126" customFormat="1" spans="1:19">
      <c r="A126" s="143">
        <v>90</v>
      </c>
      <c r="B126" s="95"/>
      <c r="C126" s="115" t="s">
        <v>122</v>
      </c>
      <c r="D126" s="92"/>
      <c r="E126" s="114"/>
      <c r="F126" s="77"/>
      <c r="G126" s="94"/>
      <c r="H126" s="77"/>
      <c r="I126" s="95"/>
      <c r="J126" s="23"/>
      <c r="K126" s="27"/>
      <c r="L126" s="28"/>
      <c r="M126" s="23"/>
      <c r="N126" s="21"/>
      <c r="O126" s="23"/>
      <c r="P126" s="39"/>
      <c r="Q126" s="1"/>
      <c r="R126" s="1"/>
      <c r="S126" s="1"/>
    </row>
    <row r="127" customFormat="1" spans="1:19">
      <c r="A127" s="122"/>
      <c r="B127" s="95"/>
      <c r="C127" s="115"/>
      <c r="D127" s="92"/>
      <c r="E127" s="114"/>
      <c r="F127" s="77"/>
      <c r="G127" s="95"/>
      <c r="H127" s="95"/>
      <c r="I127" s="95"/>
      <c r="J127" s="23"/>
      <c r="K127" s="27"/>
      <c r="L127" s="32"/>
      <c r="M127" s="23"/>
      <c r="N127" s="21"/>
      <c r="O127" s="23"/>
      <c r="P127" s="141"/>
      <c r="Q127" s="1"/>
      <c r="R127" s="1"/>
      <c r="S127" s="1"/>
    </row>
    <row r="128" customFormat="1" spans="1:19">
      <c r="A128" s="122"/>
      <c r="B128" s="95"/>
      <c r="C128" s="115"/>
      <c r="D128" s="92"/>
      <c r="E128" s="114"/>
      <c r="F128" s="77"/>
      <c r="G128" s="94"/>
      <c r="H128" s="95"/>
      <c r="I128" s="95"/>
      <c r="J128" s="23"/>
      <c r="K128" s="27"/>
      <c r="L128" s="32"/>
      <c r="M128" s="23"/>
      <c r="N128" s="21"/>
      <c r="O128" s="23"/>
      <c r="P128" s="141"/>
      <c r="Q128" s="1"/>
      <c r="R128" s="1"/>
      <c r="S128" s="1"/>
    </row>
    <row r="129" customFormat="1" spans="1:19">
      <c r="A129" s="122"/>
      <c r="B129" s="95"/>
      <c r="C129" s="115"/>
      <c r="D129" s="92"/>
      <c r="E129" s="114"/>
      <c r="F129" s="77"/>
      <c r="G129" s="94"/>
      <c r="H129" s="95"/>
      <c r="I129" s="95"/>
      <c r="J129" s="23"/>
      <c r="K129" s="27"/>
      <c r="L129" s="32"/>
      <c r="M129" s="23"/>
      <c r="N129" s="21"/>
      <c r="O129" s="23"/>
      <c r="P129" s="141"/>
      <c r="Q129" s="1"/>
      <c r="R129" s="1"/>
      <c r="S129" s="1"/>
    </row>
    <row r="130" customFormat="1" spans="1:19">
      <c r="A130" s="143">
        <v>94</v>
      </c>
      <c r="B130" s="95"/>
      <c r="C130" s="115" t="s">
        <v>124</v>
      </c>
      <c r="D130" s="92"/>
      <c r="E130" s="114"/>
      <c r="F130" s="77"/>
      <c r="G130" s="94"/>
      <c r="H130" s="77"/>
      <c r="I130" s="95"/>
      <c r="J130" s="23"/>
      <c r="K130" s="27"/>
      <c r="L130" s="32"/>
      <c r="M130" s="23"/>
      <c r="N130" s="21"/>
      <c r="O130" s="23"/>
      <c r="P130" s="141"/>
      <c r="Q130" s="1"/>
      <c r="R130" s="1"/>
      <c r="S130" s="1"/>
    </row>
    <row r="131" customFormat="1" spans="1:19">
      <c r="A131" s="122"/>
      <c r="B131" s="95"/>
      <c r="C131" s="119"/>
      <c r="D131" s="117"/>
      <c r="E131" s="118"/>
      <c r="F131" s="77"/>
      <c r="G131" s="95"/>
      <c r="H131" s="77"/>
      <c r="I131" s="95"/>
      <c r="J131" s="23"/>
      <c r="K131" s="27"/>
      <c r="L131" s="32"/>
      <c r="M131" s="23"/>
      <c r="N131" s="21"/>
      <c r="O131" s="23"/>
      <c r="P131" s="141"/>
      <c r="Q131" s="1"/>
      <c r="R131" s="1"/>
      <c r="S131" s="1"/>
    </row>
    <row r="132" customFormat="1" spans="1:19">
      <c r="A132" s="122"/>
      <c r="B132" s="95"/>
      <c r="C132" s="119"/>
      <c r="D132" s="117"/>
      <c r="E132" s="118"/>
      <c r="F132" s="77"/>
      <c r="G132" s="94"/>
      <c r="H132" s="95"/>
      <c r="I132" s="95"/>
      <c r="J132" s="23"/>
      <c r="K132" s="27"/>
      <c r="L132" s="32"/>
      <c r="M132" s="23"/>
      <c r="N132" s="21"/>
      <c r="O132" s="23"/>
      <c r="P132" s="191"/>
      <c r="Q132" s="52"/>
      <c r="R132" s="1"/>
      <c r="S132" s="1"/>
    </row>
    <row r="133" spans="1:19">
      <c r="A133" s="122"/>
      <c r="B133" s="95"/>
      <c r="C133" s="119"/>
      <c r="D133" s="117"/>
      <c r="E133" s="118"/>
      <c r="F133" s="77"/>
      <c r="G133" s="94"/>
      <c r="H133" s="95"/>
      <c r="I133" s="95"/>
      <c r="J133" s="23"/>
      <c r="K133" s="27"/>
      <c r="L133" s="32"/>
      <c r="M133" s="23"/>
      <c r="N133" s="21"/>
      <c r="O133" s="23"/>
      <c r="P133" s="141"/>
      <c r="Q133" s="50"/>
      <c r="R133" s="1"/>
      <c r="S133" s="1"/>
    </row>
    <row r="134" spans="1:17">
      <c r="A134" s="146"/>
      <c r="B134" s="113"/>
      <c r="C134" s="147" t="s">
        <v>127</v>
      </c>
      <c r="D134" s="148"/>
      <c r="E134" s="149"/>
      <c r="F134" s="146"/>
      <c r="G134" s="150"/>
      <c r="H134" s="151"/>
      <c r="I134" s="113"/>
      <c r="J134" s="192"/>
      <c r="K134" s="85"/>
      <c r="L134" s="193"/>
      <c r="M134" s="85"/>
      <c r="N134" s="113"/>
      <c r="O134" s="113"/>
      <c r="P134" s="141"/>
      <c r="Q134" s="136"/>
    </row>
    <row r="135" customFormat="1" spans="1:16">
      <c r="A135" s="152">
        <v>120</v>
      </c>
      <c r="B135" s="153" t="s">
        <v>128</v>
      </c>
      <c r="C135" s="154" t="s">
        <v>129</v>
      </c>
      <c r="D135" s="34"/>
      <c r="E135" s="35"/>
      <c r="F135" s="27"/>
      <c r="G135" s="98"/>
      <c r="H135" s="23"/>
      <c r="I135" s="23"/>
      <c r="J135" s="23"/>
      <c r="K135" s="27"/>
      <c r="L135" s="28"/>
      <c r="M135" s="23"/>
      <c r="N135" s="21"/>
      <c r="O135" s="23"/>
      <c r="P135" s="141"/>
    </row>
    <row r="136" customFormat="1" spans="1:16">
      <c r="A136" s="27"/>
      <c r="B136" s="23">
        <v>1</v>
      </c>
      <c r="C136" s="33" t="s">
        <v>130</v>
      </c>
      <c r="D136" s="34"/>
      <c r="E136" s="35"/>
      <c r="F136" s="27"/>
      <c r="G136" s="98"/>
      <c r="H136" s="77"/>
      <c r="I136" s="23"/>
      <c r="J136" s="23"/>
      <c r="K136" s="23"/>
      <c r="L136" s="194"/>
      <c r="M136" s="28"/>
      <c r="N136" s="21"/>
      <c r="O136" s="23"/>
      <c r="P136" s="141"/>
    </row>
    <row r="137" customFormat="1" spans="1:16">
      <c r="A137" s="27"/>
      <c r="B137" s="23"/>
      <c r="C137" s="33"/>
      <c r="D137" s="34"/>
      <c r="E137" s="35"/>
      <c r="F137" s="27"/>
      <c r="G137" s="98"/>
      <c r="H137" s="23"/>
      <c r="I137" s="23"/>
      <c r="J137" s="23"/>
      <c r="K137" s="23"/>
      <c r="L137" s="194"/>
      <c r="M137" s="28"/>
      <c r="N137" s="21"/>
      <c r="O137" s="23"/>
      <c r="P137" s="141"/>
    </row>
    <row r="138" customFormat="1" spans="1:16">
      <c r="A138" s="27"/>
      <c r="B138" s="23"/>
      <c r="C138" s="33"/>
      <c r="D138" s="34"/>
      <c r="E138" s="35"/>
      <c r="F138" s="27"/>
      <c r="G138" s="98"/>
      <c r="H138" s="23"/>
      <c r="I138" s="23"/>
      <c r="J138" s="23"/>
      <c r="K138" s="190"/>
      <c r="L138" s="194"/>
      <c r="M138" s="28"/>
      <c r="N138" s="21"/>
      <c r="O138" s="23"/>
      <c r="P138" s="141"/>
    </row>
    <row r="139" customFormat="1" spans="1:16">
      <c r="A139" s="27"/>
      <c r="B139" s="23">
        <v>2</v>
      </c>
      <c r="C139" s="33" t="s">
        <v>134</v>
      </c>
      <c r="D139" s="34"/>
      <c r="E139" s="35"/>
      <c r="F139" s="27"/>
      <c r="G139" s="98"/>
      <c r="H139" s="23"/>
      <c r="I139" s="23"/>
      <c r="J139" s="23"/>
      <c r="K139" s="27"/>
      <c r="L139" s="28"/>
      <c r="M139" s="23"/>
      <c r="N139" s="21"/>
      <c r="O139" s="23"/>
      <c r="P139" s="141"/>
    </row>
    <row r="140" customFormat="1" spans="1:16">
      <c r="A140" s="27"/>
      <c r="B140" s="23"/>
      <c r="C140" s="33"/>
      <c r="D140" s="34"/>
      <c r="E140" s="35"/>
      <c r="F140" s="27"/>
      <c r="G140" s="98"/>
      <c r="H140" s="23"/>
      <c r="I140" s="23"/>
      <c r="J140" s="23"/>
      <c r="K140" s="27"/>
      <c r="L140" s="28"/>
      <c r="M140" s="23"/>
      <c r="N140" s="21"/>
      <c r="O140" s="23"/>
      <c r="P140" s="121"/>
    </row>
    <row r="141" customFormat="1" spans="1:16">
      <c r="A141" s="155"/>
      <c r="B141" s="156"/>
      <c r="C141" s="157" t="s">
        <v>27</v>
      </c>
      <c r="D141" s="158"/>
      <c r="E141" s="159"/>
      <c r="F141" s="160"/>
      <c r="G141" s="161"/>
      <c r="H141" s="162"/>
      <c r="I141" s="162"/>
      <c r="J141" s="162"/>
      <c r="K141" s="162"/>
      <c r="L141" s="195"/>
      <c r="M141" s="162"/>
      <c r="N141" s="162"/>
      <c r="O141" s="162"/>
      <c r="P141" s="196"/>
    </row>
    <row r="142" customFormat="1" spans="1:16">
      <c r="A142" s="27"/>
      <c r="B142" s="23"/>
      <c r="C142" s="163"/>
      <c r="D142" s="164"/>
      <c r="E142" s="165"/>
      <c r="F142" s="166"/>
      <c r="G142" s="167"/>
      <c r="H142" s="168"/>
      <c r="I142" s="168"/>
      <c r="J142" s="168"/>
      <c r="K142" s="168"/>
      <c r="L142" s="197"/>
      <c r="M142" s="168"/>
      <c r="N142" s="168"/>
      <c r="O142" s="168"/>
      <c r="P142" s="121"/>
    </row>
    <row r="143" customFormat="1" spans="1:16">
      <c r="A143" s="155"/>
      <c r="B143" s="156" t="s">
        <v>135</v>
      </c>
      <c r="C143" s="157" t="s">
        <v>136</v>
      </c>
      <c r="D143" s="158"/>
      <c r="E143" s="159"/>
      <c r="F143" s="160"/>
      <c r="G143" s="161"/>
      <c r="H143" s="162"/>
      <c r="I143" s="162"/>
      <c r="J143" s="162"/>
      <c r="K143" s="162"/>
      <c r="L143" s="195"/>
      <c r="M143" s="162"/>
      <c r="N143" s="162"/>
      <c r="O143" s="162"/>
      <c r="P143" s="121"/>
    </row>
    <row r="144" s="1" customFormat="1" spans="1:16">
      <c r="A144" s="27"/>
      <c r="B144" s="23"/>
      <c r="C144" s="163" t="s">
        <v>137</v>
      </c>
      <c r="D144" s="164"/>
      <c r="E144" s="165"/>
      <c r="F144" s="166"/>
      <c r="G144" s="167"/>
      <c r="H144" s="168"/>
      <c r="I144" s="168"/>
      <c r="J144" s="168"/>
      <c r="K144" s="168"/>
      <c r="L144" s="197"/>
      <c r="M144" s="168"/>
      <c r="N144" s="168"/>
      <c r="O144" s="168"/>
      <c r="P144" s="39"/>
    </row>
    <row r="145" s="1" customFormat="1" spans="1:16">
      <c r="A145" s="27"/>
      <c r="B145" s="23"/>
      <c r="C145" s="163" t="s">
        <v>139</v>
      </c>
      <c r="D145" s="164"/>
      <c r="E145" s="165"/>
      <c r="F145" s="166"/>
      <c r="G145" s="167"/>
      <c r="H145" s="168"/>
      <c r="I145" s="168"/>
      <c r="J145" s="168"/>
      <c r="K145" s="168"/>
      <c r="L145" s="197"/>
      <c r="M145" s="168"/>
      <c r="N145" s="168"/>
      <c r="O145" s="168"/>
      <c r="P145" s="39"/>
    </row>
    <row r="146" s="1" customFormat="1" spans="1:16">
      <c r="A146" s="27"/>
      <c r="B146" s="23"/>
      <c r="C146" s="163"/>
      <c r="D146" s="164"/>
      <c r="E146" s="165"/>
      <c r="F146" s="166"/>
      <c r="G146" s="167"/>
      <c r="H146" s="168"/>
      <c r="I146" s="168"/>
      <c r="J146" s="168"/>
      <c r="K146" s="168"/>
      <c r="L146" s="197"/>
      <c r="M146" s="168"/>
      <c r="N146" s="168"/>
      <c r="O146" s="168"/>
      <c r="P146" s="39"/>
    </row>
    <row r="147" s="53" customFormat="1" spans="1:16">
      <c r="A147" s="169"/>
      <c r="B147" s="170"/>
      <c r="C147" s="171" t="s">
        <v>27</v>
      </c>
      <c r="D147" s="172"/>
      <c r="E147" s="173"/>
      <c r="F147" s="174"/>
      <c r="G147" s="175"/>
      <c r="H147" s="176"/>
      <c r="I147" s="176"/>
      <c r="J147" s="176"/>
      <c r="K147" s="176"/>
      <c r="L147" s="198"/>
      <c r="M147" s="176"/>
      <c r="N147" s="176"/>
      <c r="O147" s="176"/>
      <c r="P147" s="199"/>
    </row>
    <row r="148" customFormat="1" spans="1:16">
      <c r="A148" s="27"/>
      <c r="B148" s="23"/>
      <c r="C148" s="163"/>
      <c r="D148" s="164"/>
      <c r="E148" s="165"/>
      <c r="F148" s="166"/>
      <c r="G148" s="167"/>
      <c r="H148" s="168"/>
      <c r="I148" s="168"/>
      <c r="J148" s="168"/>
      <c r="K148" s="168"/>
      <c r="L148" s="197"/>
      <c r="M148" s="168"/>
      <c r="N148" s="168"/>
      <c r="O148" s="168"/>
      <c r="P148" s="121"/>
    </row>
    <row r="149" customFormat="1" spans="1:16">
      <c r="A149" s="177"/>
      <c r="B149" s="178"/>
      <c r="C149" s="179" t="s">
        <v>140</v>
      </c>
      <c r="D149" s="180"/>
      <c r="E149" s="181"/>
      <c r="F149" s="182"/>
      <c r="G149" s="183"/>
      <c r="H149" s="184"/>
      <c r="I149" s="184"/>
      <c r="J149" s="184"/>
      <c r="K149" s="184"/>
      <c r="L149" s="184"/>
      <c r="M149" s="184"/>
      <c r="N149" s="184"/>
      <c r="O149" s="184"/>
      <c r="P149" s="200"/>
    </row>
    <row r="150" customFormat="1" spans="1:16">
      <c r="A150" s="185"/>
      <c r="B150" s="186"/>
      <c r="C150" s="187"/>
      <c r="D150" s="187"/>
      <c r="E150" s="187"/>
      <c r="F150" s="188"/>
      <c r="G150" s="189"/>
      <c r="H150" s="187"/>
      <c r="I150" s="187"/>
      <c r="J150" s="187"/>
      <c r="K150" s="187"/>
      <c r="L150" s="187"/>
      <c r="M150" s="187"/>
      <c r="N150" s="187"/>
      <c r="O150" s="187"/>
      <c r="P150" s="201"/>
    </row>
    <row r="151" customFormat="1" spans="1:11">
      <c r="A151" s="190"/>
      <c r="B151" s="190"/>
      <c r="C151" s="190"/>
      <c r="D151" s="190"/>
      <c r="E151" s="190"/>
      <c r="F151" s="190"/>
      <c r="G151" s="190"/>
      <c r="H151" s="190"/>
      <c r="I151" s="190"/>
      <c r="J151" s="190"/>
      <c r="K151" s="190"/>
    </row>
  </sheetData>
  <mergeCells count="16">
    <mergeCell ref="A1:O1"/>
    <mergeCell ref="A2:C2"/>
    <mergeCell ref="A3:C3"/>
    <mergeCell ref="A4:C4"/>
    <mergeCell ref="F5:I5"/>
    <mergeCell ref="J5:N5"/>
    <mergeCell ref="F6:G6"/>
    <mergeCell ref="K6:L6"/>
    <mergeCell ref="C8:E8"/>
    <mergeCell ref="C11:E11"/>
    <mergeCell ref="C15:E15"/>
    <mergeCell ref="A5:A7"/>
    <mergeCell ref="B5:B7"/>
    <mergeCell ref="J6:J7"/>
    <mergeCell ref="O5:O7"/>
    <mergeCell ref="C5:E7"/>
  </mergeCells>
  <pageMargins left="0.25" right="0.25" top="0.75" bottom="0.75" header="0.298611111111111" footer="0.298611111111111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showGridLines="0" topLeftCell="A71" workbookViewId="0">
      <selection activeCell="J91" sqref="J91"/>
    </sheetView>
  </sheetViews>
  <sheetFormatPr defaultColWidth="9" defaultRowHeight="15"/>
  <cols>
    <col min="1" max="1" width="5.57142857142857" style="1" customWidth="1"/>
    <col min="2" max="2" width="3.71428571428571" style="1" customWidth="1"/>
    <col min="3" max="5" width="9" style="1"/>
    <col min="6" max="6" width="19" style="1" customWidth="1"/>
    <col min="7" max="7" width="5.85714285714286" style="1" customWidth="1"/>
    <col min="8" max="8" width="11.1428571428571" style="1" customWidth="1"/>
    <col min="9" max="9" width="5.42857142857143" style="2" customWidth="1"/>
    <col min="10" max="10" width="18.5714285714286" style="1" customWidth="1"/>
    <col min="11" max="16384" width="9" style="1"/>
  </cols>
  <sheetData>
    <row r="1" s="1" customFormat="1" spans="1:9">
      <c r="A1" s="3" t="s">
        <v>8</v>
      </c>
      <c r="B1" s="3" t="s">
        <v>9</v>
      </c>
      <c r="C1" s="4" t="s">
        <v>10</v>
      </c>
      <c r="D1" s="5"/>
      <c r="E1" s="6"/>
      <c r="F1" s="7" t="s">
        <v>12</v>
      </c>
      <c r="G1" s="8"/>
      <c r="H1" s="9"/>
      <c r="I1" s="2"/>
    </row>
    <row r="2" s="1" customFormat="1" spans="1:9">
      <c r="A2" s="10"/>
      <c r="B2" s="10"/>
      <c r="C2" s="11"/>
      <c r="D2" s="12"/>
      <c r="E2" s="13"/>
      <c r="F2" s="14" t="s">
        <v>17</v>
      </c>
      <c r="G2" s="15" t="s">
        <v>14</v>
      </c>
      <c r="H2" s="16"/>
      <c r="I2" s="2"/>
    </row>
    <row r="3" s="1" customFormat="1" spans="1:9">
      <c r="A3" s="17"/>
      <c r="B3" s="17"/>
      <c r="C3" s="18"/>
      <c r="D3" s="19"/>
      <c r="E3" s="20"/>
      <c r="F3" s="21"/>
      <c r="G3" s="16" t="s">
        <v>19</v>
      </c>
      <c r="H3" s="22" t="s">
        <v>20</v>
      </c>
      <c r="I3" s="2"/>
    </row>
    <row r="4" s="1" customFormat="1" spans="1:9">
      <c r="A4" s="23">
        <v>18</v>
      </c>
      <c r="B4" s="23"/>
      <c r="C4" s="24" t="s">
        <v>67</v>
      </c>
      <c r="D4" s="25"/>
      <c r="E4" s="26"/>
      <c r="F4" s="23" t="s">
        <v>68</v>
      </c>
      <c r="G4" s="27" t="s">
        <v>69</v>
      </c>
      <c r="H4" s="28">
        <v>600</v>
      </c>
      <c r="I4" s="48">
        <v>600</v>
      </c>
    </row>
    <row r="5" s="1" customFormat="1" spans="1:9">
      <c r="A5" s="23"/>
      <c r="B5" s="23"/>
      <c r="C5" s="29"/>
      <c r="D5" s="30"/>
      <c r="E5" s="31"/>
      <c r="F5" s="23" t="s">
        <v>70</v>
      </c>
      <c r="G5" s="27" t="s">
        <v>71</v>
      </c>
      <c r="H5" s="32">
        <v>1200</v>
      </c>
      <c r="I5" s="49"/>
    </row>
    <row r="6" s="1" customFormat="1" spans="1:9">
      <c r="A6" s="23"/>
      <c r="B6" s="33"/>
      <c r="C6" s="33"/>
      <c r="D6" s="34"/>
      <c r="E6" s="35"/>
      <c r="F6" s="23" t="s">
        <v>72</v>
      </c>
      <c r="G6" s="27" t="s">
        <v>69</v>
      </c>
      <c r="H6" s="32">
        <v>120</v>
      </c>
      <c r="I6" s="49"/>
    </row>
    <row r="7" s="1" customFormat="1" spans="1:9">
      <c r="A7" s="23">
        <v>21</v>
      </c>
      <c r="B7" s="23"/>
      <c r="C7" s="36" t="s">
        <v>73</v>
      </c>
      <c r="D7" s="30"/>
      <c r="E7" s="31"/>
      <c r="F7" s="23" t="s">
        <v>74</v>
      </c>
      <c r="G7" s="27" t="s">
        <v>69</v>
      </c>
      <c r="H7" s="28">
        <v>600</v>
      </c>
      <c r="I7" s="49"/>
    </row>
    <row r="8" s="1" customFormat="1" spans="1:9">
      <c r="A8" s="23"/>
      <c r="B8" s="33"/>
      <c r="C8" s="33"/>
      <c r="D8" s="34"/>
      <c r="E8" s="35"/>
      <c r="F8" s="23" t="s">
        <v>70</v>
      </c>
      <c r="G8" s="27" t="s">
        <v>71</v>
      </c>
      <c r="H8" s="32">
        <v>1200</v>
      </c>
      <c r="I8" s="49"/>
    </row>
    <row r="9" s="1" customFormat="1" spans="1:9">
      <c r="A9" s="37"/>
      <c r="B9" s="38"/>
      <c r="C9" s="33"/>
      <c r="D9" s="34"/>
      <c r="E9" s="35"/>
      <c r="F9" s="23" t="s">
        <v>72</v>
      </c>
      <c r="G9" s="27" t="s">
        <v>69</v>
      </c>
      <c r="H9" s="32">
        <v>120</v>
      </c>
      <c r="I9" s="49"/>
    </row>
    <row r="10" s="1" customFormat="1" spans="1:9">
      <c r="A10" s="37"/>
      <c r="B10" s="38"/>
      <c r="C10" s="33"/>
      <c r="D10" s="34"/>
      <c r="E10" s="35"/>
      <c r="F10" s="23" t="s">
        <v>75</v>
      </c>
      <c r="G10" s="27" t="s">
        <v>71</v>
      </c>
      <c r="H10" s="32">
        <v>1200</v>
      </c>
      <c r="I10" s="49"/>
    </row>
    <row r="11" s="1" customFormat="1" spans="1:9">
      <c r="A11" s="37"/>
      <c r="B11" s="38"/>
      <c r="C11" s="33"/>
      <c r="D11" s="34"/>
      <c r="E11" s="35"/>
      <c r="F11" s="23" t="s">
        <v>76</v>
      </c>
      <c r="G11" s="27" t="s">
        <v>69</v>
      </c>
      <c r="H11" s="32">
        <v>1200</v>
      </c>
      <c r="I11" s="49"/>
    </row>
    <row r="12" s="1" customFormat="1" spans="1:9">
      <c r="A12" s="37"/>
      <c r="B12" s="38"/>
      <c r="C12" s="33"/>
      <c r="D12" s="34"/>
      <c r="E12" s="35"/>
      <c r="F12" s="23" t="s">
        <v>77</v>
      </c>
      <c r="G12" s="27" t="s">
        <v>78</v>
      </c>
      <c r="H12" s="32">
        <v>3</v>
      </c>
      <c r="I12" s="49"/>
    </row>
    <row r="13" s="1" customFormat="1" spans="1:9">
      <c r="A13" s="23">
        <v>24</v>
      </c>
      <c r="B13" s="23"/>
      <c r="C13" s="24" t="s">
        <v>80</v>
      </c>
      <c r="D13" s="25"/>
      <c r="E13" s="26"/>
      <c r="F13" s="23" t="s">
        <v>81</v>
      </c>
      <c r="G13" s="27" t="s">
        <v>69</v>
      </c>
      <c r="H13" s="28">
        <v>600</v>
      </c>
      <c r="I13" s="2"/>
    </row>
    <row r="14" s="1" customFormat="1" spans="1:9">
      <c r="A14" s="23"/>
      <c r="B14" s="23"/>
      <c r="C14" s="39"/>
      <c r="D14" s="39"/>
      <c r="E14" s="39"/>
      <c r="F14" s="23" t="s">
        <v>82</v>
      </c>
      <c r="G14" s="27" t="s">
        <v>69</v>
      </c>
      <c r="H14" s="32">
        <v>1200</v>
      </c>
      <c r="I14" s="2"/>
    </row>
    <row r="15" s="1" customFormat="1" spans="1:9">
      <c r="A15" s="23"/>
      <c r="B15" s="23"/>
      <c r="C15" s="33"/>
      <c r="D15" s="25"/>
      <c r="E15" s="26"/>
      <c r="F15" s="23" t="s">
        <v>72</v>
      </c>
      <c r="G15" s="27" t="s">
        <v>69</v>
      </c>
      <c r="H15" s="32">
        <v>120</v>
      </c>
      <c r="I15" s="2"/>
    </row>
    <row r="16" s="1" customFormat="1" spans="1:9">
      <c r="A16" s="23"/>
      <c r="B16" s="23"/>
      <c r="C16" s="33"/>
      <c r="D16" s="25"/>
      <c r="E16" s="26"/>
      <c r="F16" s="23" t="s">
        <v>75</v>
      </c>
      <c r="G16" s="27" t="s">
        <v>71</v>
      </c>
      <c r="H16" s="32">
        <v>1200</v>
      </c>
      <c r="I16" s="2"/>
    </row>
    <row r="17" s="1" customFormat="1" spans="1:9">
      <c r="A17" s="23"/>
      <c r="B17" s="23"/>
      <c r="C17" s="33"/>
      <c r="D17" s="25"/>
      <c r="E17" s="26"/>
      <c r="F17" s="23" t="s">
        <v>76</v>
      </c>
      <c r="G17" s="27" t="s">
        <v>69</v>
      </c>
      <c r="H17" s="32">
        <v>1200</v>
      </c>
      <c r="I17" s="2"/>
    </row>
    <row r="18" spans="1:10">
      <c r="A18" s="23"/>
      <c r="B18" s="23"/>
      <c r="C18" s="33"/>
      <c r="D18" s="25"/>
      <c r="E18" s="26"/>
      <c r="F18" s="23" t="s">
        <v>77</v>
      </c>
      <c r="G18" s="27" t="s">
        <v>78</v>
      </c>
      <c r="H18" s="32">
        <v>3</v>
      </c>
      <c r="J18" s="50"/>
    </row>
    <row r="19" s="1" customFormat="1" spans="1:9">
      <c r="A19" s="23">
        <v>27</v>
      </c>
      <c r="B19" s="23"/>
      <c r="C19" s="24" t="s">
        <v>91</v>
      </c>
      <c r="D19" s="25"/>
      <c r="E19" s="26"/>
      <c r="F19" s="23" t="s">
        <v>92</v>
      </c>
      <c r="G19" s="27" t="s">
        <v>69</v>
      </c>
      <c r="H19" s="28">
        <v>1200</v>
      </c>
      <c r="I19" s="2"/>
    </row>
    <row r="20" s="1" customFormat="1" spans="1:9">
      <c r="A20" s="40"/>
      <c r="B20" s="23"/>
      <c r="C20" s="33"/>
      <c r="D20" s="25"/>
      <c r="E20" s="26"/>
      <c r="F20" s="23" t="s">
        <v>82</v>
      </c>
      <c r="G20" s="27" t="s">
        <v>69</v>
      </c>
      <c r="H20" s="32">
        <v>1200</v>
      </c>
      <c r="I20" s="2"/>
    </row>
    <row r="21" s="1" customFormat="1" spans="1:9">
      <c r="A21" s="40"/>
      <c r="B21" s="23"/>
      <c r="C21" s="24"/>
      <c r="D21" s="25"/>
      <c r="E21" s="26"/>
      <c r="F21" s="23" t="s">
        <v>72</v>
      </c>
      <c r="G21" s="27" t="s">
        <v>69</v>
      </c>
      <c r="H21" s="32">
        <v>120</v>
      </c>
      <c r="I21" s="49"/>
    </row>
    <row r="22" s="1" customFormat="1" spans="1:9">
      <c r="A22" s="41">
        <v>30</v>
      </c>
      <c r="B22" s="23"/>
      <c r="C22" s="24" t="s">
        <v>96</v>
      </c>
      <c r="D22" s="25"/>
      <c r="E22" s="26"/>
      <c r="F22" s="23" t="s">
        <v>97</v>
      </c>
      <c r="G22" s="27" t="s">
        <v>69</v>
      </c>
      <c r="H22" s="28">
        <v>180</v>
      </c>
      <c r="I22" s="49"/>
    </row>
    <row r="23" s="1" customFormat="1" spans="1:9">
      <c r="A23" s="40"/>
      <c r="B23" s="23"/>
      <c r="C23" s="24"/>
      <c r="D23" s="25"/>
      <c r="E23" s="26"/>
      <c r="F23" s="23" t="s">
        <v>72</v>
      </c>
      <c r="G23" s="27" t="s">
        <v>69</v>
      </c>
      <c r="H23" s="32">
        <v>120</v>
      </c>
      <c r="I23" s="48">
        <v>800</v>
      </c>
    </row>
    <row r="24" s="1" customFormat="1" spans="1:9">
      <c r="A24" s="40"/>
      <c r="B24" s="23"/>
      <c r="C24" s="24"/>
      <c r="D24" s="25"/>
      <c r="E24" s="26"/>
      <c r="F24" s="23" t="s">
        <v>98</v>
      </c>
      <c r="G24" s="27" t="s">
        <v>71</v>
      </c>
      <c r="H24" s="32">
        <v>1200</v>
      </c>
      <c r="I24" s="49"/>
    </row>
    <row r="25" spans="1:10">
      <c r="A25" s="40"/>
      <c r="B25" s="23"/>
      <c r="C25" s="42"/>
      <c r="D25" s="25"/>
      <c r="E25" s="26"/>
      <c r="F25" s="23" t="s">
        <v>82</v>
      </c>
      <c r="G25" s="27" t="s">
        <v>69</v>
      </c>
      <c r="H25" s="32">
        <v>800</v>
      </c>
      <c r="I25" s="49"/>
      <c r="J25" s="50"/>
    </row>
    <row r="26" s="1" customFormat="1" spans="1:9">
      <c r="A26" s="43">
        <v>34</v>
      </c>
      <c r="B26" s="23"/>
      <c r="C26" s="24" t="s">
        <v>99</v>
      </c>
      <c r="D26" s="25"/>
      <c r="E26" s="26"/>
      <c r="F26" s="23" t="s">
        <v>100</v>
      </c>
      <c r="G26" s="27" t="s">
        <v>69</v>
      </c>
      <c r="H26" s="28">
        <v>200</v>
      </c>
      <c r="I26" s="49"/>
    </row>
    <row r="27" s="1" customFormat="1" spans="1:9">
      <c r="A27" s="40"/>
      <c r="B27" s="23"/>
      <c r="C27" s="24"/>
      <c r="D27" s="25"/>
      <c r="E27" s="26"/>
      <c r="F27" s="23" t="s">
        <v>98</v>
      </c>
      <c r="G27" s="27" t="s">
        <v>71</v>
      </c>
      <c r="H27" s="32">
        <v>1600</v>
      </c>
      <c r="I27" s="49"/>
    </row>
    <row r="28" s="1" customFormat="1" spans="1:9">
      <c r="A28" s="40"/>
      <c r="B28" s="23"/>
      <c r="C28" s="24"/>
      <c r="D28" s="25"/>
      <c r="E28" s="26"/>
      <c r="F28" s="23" t="s">
        <v>72</v>
      </c>
      <c r="G28" s="27" t="s">
        <v>69</v>
      </c>
      <c r="H28" s="32">
        <v>160</v>
      </c>
      <c r="I28" s="49"/>
    </row>
    <row r="29" s="1" customFormat="1" spans="1:9">
      <c r="A29" s="40"/>
      <c r="B29" s="23"/>
      <c r="C29" s="42"/>
      <c r="D29" s="25"/>
      <c r="E29" s="26"/>
      <c r="F29" s="23" t="s">
        <v>82</v>
      </c>
      <c r="G29" s="27" t="s">
        <v>69</v>
      </c>
      <c r="H29" s="32">
        <v>800</v>
      </c>
      <c r="I29" s="49"/>
    </row>
    <row r="30" spans="1:10">
      <c r="A30" s="40"/>
      <c r="B30" s="23"/>
      <c r="C30" s="42"/>
      <c r="D30" s="25"/>
      <c r="E30" s="26"/>
      <c r="F30" s="23" t="s">
        <v>75</v>
      </c>
      <c r="G30" s="27" t="s">
        <v>71</v>
      </c>
      <c r="H30" s="32">
        <v>1600</v>
      </c>
      <c r="I30" s="49"/>
      <c r="J30" s="50"/>
    </row>
    <row r="31" s="1" customFormat="1" spans="1:9">
      <c r="A31" s="41">
        <v>38</v>
      </c>
      <c r="B31" s="23"/>
      <c r="C31" s="24" t="s">
        <v>102</v>
      </c>
      <c r="D31" s="25"/>
      <c r="E31" s="26"/>
      <c r="F31" s="23" t="s">
        <v>81</v>
      </c>
      <c r="G31" s="27" t="s">
        <v>69</v>
      </c>
      <c r="H31" s="28">
        <v>800</v>
      </c>
      <c r="I31" s="49"/>
    </row>
    <row r="32" s="1" customFormat="1" spans="1:9">
      <c r="A32" s="40"/>
      <c r="B32" s="23"/>
      <c r="C32" s="24"/>
      <c r="D32" s="25"/>
      <c r="E32" s="26"/>
      <c r="F32" s="23" t="s">
        <v>72</v>
      </c>
      <c r="G32" s="27" t="s">
        <v>69</v>
      </c>
      <c r="H32" s="32">
        <v>160</v>
      </c>
      <c r="I32" s="49"/>
    </row>
    <row r="33" s="1" customFormat="1" spans="1:9">
      <c r="A33" s="40"/>
      <c r="B33" s="23"/>
      <c r="C33" s="24"/>
      <c r="D33" s="25"/>
      <c r="E33" s="26"/>
      <c r="F33" s="44" t="s">
        <v>103</v>
      </c>
      <c r="G33" s="40" t="s">
        <v>71</v>
      </c>
      <c r="H33" s="45">
        <v>1600</v>
      </c>
      <c r="I33" s="49"/>
    </row>
    <row r="34" s="1" customFormat="1" spans="1:9">
      <c r="A34" s="40"/>
      <c r="B34" s="23"/>
      <c r="C34" s="24"/>
      <c r="D34" s="46"/>
      <c r="E34" s="47"/>
      <c r="F34" s="44" t="s">
        <v>82</v>
      </c>
      <c r="G34" s="40" t="s">
        <v>69</v>
      </c>
      <c r="H34" s="45">
        <v>1000</v>
      </c>
      <c r="I34" s="49"/>
    </row>
    <row r="35" s="1" customFormat="1" spans="1:9">
      <c r="A35" s="43">
        <v>42</v>
      </c>
      <c r="B35" s="23"/>
      <c r="C35" s="24" t="s">
        <v>104</v>
      </c>
      <c r="D35" s="25"/>
      <c r="E35" s="26"/>
      <c r="F35" s="23" t="s">
        <v>92</v>
      </c>
      <c r="G35" s="27" t="s">
        <v>69</v>
      </c>
      <c r="H35" s="28">
        <v>1600</v>
      </c>
      <c r="I35" s="49"/>
    </row>
    <row r="36" s="1" customFormat="1" spans="1:9">
      <c r="A36" s="40"/>
      <c r="B36" s="23"/>
      <c r="C36" s="24"/>
      <c r="D36" s="25"/>
      <c r="E36" s="26"/>
      <c r="F36" s="23" t="s">
        <v>105</v>
      </c>
      <c r="G36" s="27" t="s">
        <v>69</v>
      </c>
      <c r="H36" s="32">
        <v>360</v>
      </c>
      <c r="I36" s="49"/>
    </row>
    <row r="37" s="1" customFormat="1" spans="1:9">
      <c r="A37" s="40"/>
      <c r="B37" s="23"/>
      <c r="C37" s="24"/>
      <c r="D37" s="25"/>
      <c r="E37" s="26"/>
      <c r="F37" s="23" t="s">
        <v>82</v>
      </c>
      <c r="G37" s="27" t="s">
        <v>69</v>
      </c>
      <c r="H37" s="32">
        <v>1000</v>
      </c>
      <c r="I37" s="49"/>
    </row>
    <row r="38" s="1" customFormat="1" spans="1:9">
      <c r="A38" s="40"/>
      <c r="B38" s="23"/>
      <c r="C38" s="24"/>
      <c r="D38" s="25"/>
      <c r="E38" s="26"/>
      <c r="F38" s="23" t="s">
        <v>72</v>
      </c>
      <c r="G38" s="27" t="s">
        <v>69</v>
      </c>
      <c r="H38" s="32">
        <v>180</v>
      </c>
      <c r="I38" s="49"/>
    </row>
    <row r="39" s="1" customFormat="1" spans="1:9">
      <c r="A39" s="43">
        <v>46</v>
      </c>
      <c r="B39" s="23"/>
      <c r="C39" s="24" t="s">
        <v>108</v>
      </c>
      <c r="D39" s="25"/>
      <c r="E39" s="26"/>
      <c r="F39" s="23" t="s">
        <v>100</v>
      </c>
      <c r="G39" s="27" t="s">
        <v>69</v>
      </c>
      <c r="H39" s="28">
        <v>350</v>
      </c>
      <c r="I39" s="49"/>
    </row>
    <row r="40" s="1" customFormat="1" spans="1:9">
      <c r="A40" s="40"/>
      <c r="B40" s="23"/>
      <c r="C40" s="24"/>
      <c r="D40" s="25"/>
      <c r="E40" s="26"/>
      <c r="F40" s="23" t="s">
        <v>98</v>
      </c>
      <c r="G40" s="27" t="s">
        <v>71</v>
      </c>
      <c r="H40" s="32">
        <v>2400</v>
      </c>
      <c r="I40" s="49"/>
    </row>
    <row r="41" s="1" customFormat="1" spans="1:9">
      <c r="A41" s="40"/>
      <c r="B41" s="23"/>
      <c r="C41" s="24"/>
      <c r="D41" s="25"/>
      <c r="E41" s="26"/>
      <c r="F41" s="23" t="s">
        <v>82</v>
      </c>
      <c r="G41" s="27" t="s">
        <v>69</v>
      </c>
      <c r="H41" s="32">
        <v>1400</v>
      </c>
      <c r="I41" s="49"/>
    </row>
    <row r="42" spans="1:10">
      <c r="A42" s="40"/>
      <c r="B42" s="23"/>
      <c r="C42" s="24"/>
      <c r="D42" s="25"/>
      <c r="E42" s="26"/>
      <c r="F42" s="23" t="s">
        <v>72</v>
      </c>
      <c r="G42" s="27" t="s">
        <v>69</v>
      </c>
      <c r="H42" s="32">
        <v>350</v>
      </c>
      <c r="I42" s="49"/>
      <c r="J42" s="50"/>
    </row>
    <row r="43" s="1" customFormat="1" spans="1:9">
      <c r="A43" s="43">
        <v>50</v>
      </c>
      <c r="B43" s="23"/>
      <c r="C43" s="24" t="s">
        <v>109</v>
      </c>
      <c r="D43" s="25"/>
      <c r="E43" s="26"/>
      <c r="F43" s="23" t="s">
        <v>81</v>
      </c>
      <c r="G43" s="27" t="s">
        <v>69</v>
      </c>
      <c r="H43" s="28">
        <v>1400</v>
      </c>
      <c r="I43" s="49"/>
    </row>
    <row r="44" s="1" customFormat="1" spans="1:9">
      <c r="A44" s="40"/>
      <c r="B44" s="23"/>
      <c r="C44" s="24"/>
      <c r="D44" s="25"/>
      <c r="E44" s="26"/>
      <c r="F44" s="23" t="s">
        <v>98</v>
      </c>
      <c r="G44" s="27" t="s">
        <v>71</v>
      </c>
      <c r="H44" s="32">
        <v>2800</v>
      </c>
      <c r="I44" s="2"/>
    </row>
    <row r="45" s="1" customFormat="1" spans="1:9">
      <c r="A45" s="40"/>
      <c r="B45" s="23"/>
      <c r="C45" s="24"/>
      <c r="D45" s="25"/>
      <c r="E45" s="26"/>
      <c r="F45" s="23" t="s">
        <v>82</v>
      </c>
      <c r="G45" s="27" t="s">
        <v>69</v>
      </c>
      <c r="H45" s="32">
        <v>1400</v>
      </c>
      <c r="I45" s="2"/>
    </row>
    <row r="46" s="1" customFormat="1" spans="1:9">
      <c r="A46" s="40"/>
      <c r="B46" s="23"/>
      <c r="C46" s="24"/>
      <c r="D46" s="25"/>
      <c r="E46" s="26"/>
      <c r="F46" s="23" t="s">
        <v>72</v>
      </c>
      <c r="G46" s="27" t="s">
        <v>69</v>
      </c>
      <c r="H46" s="32">
        <v>350</v>
      </c>
      <c r="I46" s="2"/>
    </row>
    <row r="47" s="1" customFormat="1" spans="1:9">
      <c r="A47" s="43">
        <v>54</v>
      </c>
      <c r="B47" s="23"/>
      <c r="C47" s="24" t="s">
        <v>110</v>
      </c>
      <c r="D47" s="25"/>
      <c r="E47" s="26"/>
      <c r="F47" s="23" t="s">
        <v>92</v>
      </c>
      <c r="G47" s="27" t="s">
        <v>69</v>
      </c>
      <c r="H47" s="28">
        <v>2800</v>
      </c>
      <c r="I47" s="2"/>
    </row>
    <row r="48" s="1" customFormat="1" spans="1:9">
      <c r="A48" s="40"/>
      <c r="B48" s="23"/>
      <c r="C48" s="24"/>
      <c r="D48" s="25"/>
      <c r="E48" s="26"/>
      <c r="F48" s="23" t="s">
        <v>103</v>
      </c>
      <c r="G48" s="27" t="s">
        <v>69</v>
      </c>
      <c r="H48" s="32">
        <v>560</v>
      </c>
      <c r="I48" s="2"/>
    </row>
    <row r="49" s="1" customFormat="1" spans="1:9">
      <c r="A49" s="40"/>
      <c r="B49" s="23"/>
      <c r="C49" s="24"/>
      <c r="D49" s="25"/>
      <c r="E49" s="26"/>
      <c r="F49" s="23" t="s">
        <v>82</v>
      </c>
      <c r="G49" s="27" t="s">
        <v>69</v>
      </c>
      <c r="H49" s="32">
        <v>1400</v>
      </c>
      <c r="I49" s="2"/>
    </row>
    <row r="50" s="1" customFormat="1" spans="1:9">
      <c r="A50" s="40"/>
      <c r="B50" s="23"/>
      <c r="C50" s="24"/>
      <c r="D50" s="25"/>
      <c r="E50" s="26"/>
      <c r="F50" s="23" t="s">
        <v>72</v>
      </c>
      <c r="G50" s="27" t="s">
        <v>69</v>
      </c>
      <c r="H50" s="32">
        <v>280</v>
      </c>
      <c r="I50" s="2"/>
    </row>
    <row r="51" s="1" customFormat="1" spans="1:9">
      <c r="A51" s="43">
        <v>58</v>
      </c>
      <c r="B51" s="23"/>
      <c r="C51" s="24" t="s">
        <v>111</v>
      </c>
      <c r="D51" s="25"/>
      <c r="E51" s="26"/>
      <c r="F51" s="23" t="s">
        <v>98</v>
      </c>
      <c r="G51" s="27" t="s">
        <v>71</v>
      </c>
      <c r="H51" s="28">
        <v>700</v>
      </c>
      <c r="I51" s="2"/>
    </row>
    <row r="52" s="1" customFormat="1" spans="1:9">
      <c r="A52" s="40"/>
      <c r="B52" s="23"/>
      <c r="C52" s="24"/>
      <c r="D52" s="25"/>
      <c r="E52" s="26"/>
      <c r="F52" s="23" t="s">
        <v>82</v>
      </c>
      <c r="G52" s="27" t="s">
        <v>69</v>
      </c>
      <c r="H52" s="32">
        <v>1600</v>
      </c>
      <c r="I52" s="2"/>
    </row>
    <row r="53" spans="1:10">
      <c r="A53" s="40"/>
      <c r="B53" s="23"/>
      <c r="C53" s="24"/>
      <c r="D53" s="25"/>
      <c r="E53" s="26"/>
      <c r="F53" s="23" t="s">
        <v>72</v>
      </c>
      <c r="G53" s="27" t="s">
        <v>69</v>
      </c>
      <c r="H53" s="32">
        <v>280</v>
      </c>
      <c r="J53" s="50"/>
    </row>
    <row r="54" s="1" customFormat="1" spans="1:9">
      <c r="A54" s="43">
        <v>62</v>
      </c>
      <c r="B54" s="23"/>
      <c r="C54" s="24" t="s">
        <v>112</v>
      </c>
      <c r="D54" s="25"/>
      <c r="E54" s="26"/>
      <c r="F54" s="23" t="s">
        <v>98</v>
      </c>
      <c r="G54" s="27" t="s">
        <v>71</v>
      </c>
      <c r="H54" s="32">
        <v>3600</v>
      </c>
      <c r="I54" s="2"/>
    </row>
    <row r="55" s="1" customFormat="1" spans="1:9">
      <c r="A55" s="40"/>
      <c r="B55" s="23"/>
      <c r="C55" s="24"/>
      <c r="D55" s="25"/>
      <c r="E55" s="26"/>
      <c r="F55" s="23" t="s">
        <v>82</v>
      </c>
      <c r="G55" s="27" t="s">
        <v>69</v>
      </c>
      <c r="H55" s="32">
        <v>1800</v>
      </c>
      <c r="I55" s="2"/>
    </row>
    <row r="56" s="1" customFormat="1" spans="1:9">
      <c r="A56" s="40"/>
      <c r="B56" s="23"/>
      <c r="C56" s="24"/>
      <c r="D56" s="25"/>
      <c r="E56" s="26"/>
      <c r="F56" s="23" t="s">
        <v>72</v>
      </c>
      <c r="G56" s="27" t="s">
        <v>69</v>
      </c>
      <c r="H56" s="32">
        <v>280</v>
      </c>
      <c r="I56" s="2"/>
    </row>
    <row r="57" s="1" customFormat="1" spans="1:9">
      <c r="A57" s="40"/>
      <c r="B57" s="23"/>
      <c r="C57" s="24"/>
      <c r="D57" s="25"/>
      <c r="E57" s="26"/>
      <c r="F57" s="23" t="s">
        <v>113</v>
      </c>
      <c r="G57" s="27" t="s">
        <v>71</v>
      </c>
      <c r="H57" s="32">
        <v>499.996</v>
      </c>
      <c r="I57" s="2"/>
    </row>
    <row r="58" s="1" customFormat="1" spans="1:9">
      <c r="A58" s="40"/>
      <c r="B58" s="23"/>
      <c r="C58" s="24"/>
      <c r="D58" s="25"/>
      <c r="E58" s="26"/>
      <c r="F58" s="23" t="s">
        <v>114</v>
      </c>
      <c r="G58" s="27" t="s">
        <v>71</v>
      </c>
      <c r="H58" s="32">
        <v>2800</v>
      </c>
      <c r="I58" s="48">
        <v>1600</v>
      </c>
    </row>
    <row r="59" s="1" customFormat="1" spans="1:9">
      <c r="A59" s="43">
        <v>66</v>
      </c>
      <c r="B59" s="23"/>
      <c r="C59" s="24" t="s">
        <v>115</v>
      </c>
      <c r="D59" s="25"/>
      <c r="E59" s="26"/>
      <c r="F59" s="23" t="s">
        <v>92</v>
      </c>
      <c r="G59" s="27" t="s">
        <v>69</v>
      </c>
      <c r="H59" s="28">
        <v>2800</v>
      </c>
      <c r="I59" s="49"/>
    </row>
    <row r="60" s="1" customFormat="1" spans="1:9">
      <c r="A60" s="40"/>
      <c r="B60" s="23"/>
      <c r="C60" s="24"/>
      <c r="D60" s="25"/>
      <c r="E60" s="26"/>
      <c r="F60" s="23" t="s">
        <v>98</v>
      </c>
      <c r="G60" s="27" t="s">
        <v>71</v>
      </c>
      <c r="H60" s="32">
        <v>3600</v>
      </c>
      <c r="I60" s="49"/>
    </row>
    <row r="61" s="1" customFormat="1" spans="1:9">
      <c r="A61" s="40"/>
      <c r="B61" s="23"/>
      <c r="C61" s="24"/>
      <c r="D61" s="25"/>
      <c r="E61" s="26"/>
      <c r="F61" s="23" t="s">
        <v>82</v>
      </c>
      <c r="G61" s="27" t="s">
        <v>69</v>
      </c>
      <c r="H61" s="32">
        <v>1800</v>
      </c>
      <c r="I61" s="49"/>
    </row>
    <row r="62" s="1" customFormat="1" spans="1:9">
      <c r="A62" s="40"/>
      <c r="B62" s="23"/>
      <c r="C62" s="24"/>
      <c r="D62" s="25"/>
      <c r="E62" s="26"/>
      <c r="F62" s="23" t="s">
        <v>72</v>
      </c>
      <c r="G62" s="27" t="s">
        <v>69</v>
      </c>
      <c r="H62" s="32">
        <v>280</v>
      </c>
      <c r="I62" s="49"/>
    </row>
    <row r="63" s="1" customFormat="1" spans="1:9">
      <c r="A63" s="43">
        <v>70</v>
      </c>
      <c r="B63" s="23"/>
      <c r="C63" s="24" t="s">
        <v>116</v>
      </c>
      <c r="D63" s="25"/>
      <c r="E63" s="26"/>
      <c r="F63" s="23" t="s">
        <v>103</v>
      </c>
      <c r="G63" s="27" t="s">
        <v>69</v>
      </c>
      <c r="H63" s="28">
        <v>3200</v>
      </c>
      <c r="I63" s="49"/>
    </row>
    <row r="64" s="1" customFormat="1" spans="1:9">
      <c r="A64" s="43"/>
      <c r="B64" s="23"/>
      <c r="C64" s="24"/>
      <c r="D64" s="25"/>
      <c r="E64" s="26"/>
      <c r="F64" s="23" t="s">
        <v>82</v>
      </c>
      <c r="G64" s="27" t="s">
        <v>69</v>
      </c>
      <c r="H64" s="28">
        <v>1600</v>
      </c>
      <c r="I64" s="49"/>
    </row>
    <row r="65" s="1" customFormat="1" spans="1:9">
      <c r="A65" s="40"/>
      <c r="B65" s="23"/>
      <c r="C65" s="24"/>
      <c r="D65" s="25"/>
      <c r="E65" s="26"/>
      <c r="F65" s="23" t="s">
        <v>97</v>
      </c>
      <c r="G65" s="27" t="s">
        <v>69</v>
      </c>
      <c r="H65" s="32">
        <v>480</v>
      </c>
      <c r="I65" s="49"/>
    </row>
    <row r="66" spans="1:10">
      <c r="A66" s="40"/>
      <c r="B66" s="23"/>
      <c r="C66" s="24"/>
      <c r="D66" s="25"/>
      <c r="E66" s="26"/>
      <c r="F66" s="23" t="s">
        <v>72</v>
      </c>
      <c r="G66" s="27" t="s">
        <v>69</v>
      </c>
      <c r="H66" s="32">
        <v>320</v>
      </c>
      <c r="I66" s="49"/>
      <c r="J66" s="50"/>
    </row>
    <row r="67" s="1" customFormat="1" spans="1:9">
      <c r="A67" s="43">
        <v>74</v>
      </c>
      <c r="B67" s="23"/>
      <c r="C67" s="24" t="s">
        <v>117</v>
      </c>
      <c r="D67" s="25"/>
      <c r="E67" s="26"/>
      <c r="F67" s="23" t="s">
        <v>81</v>
      </c>
      <c r="G67" s="27" t="s">
        <v>69</v>
      </c>
      <c r="H67" s="28">
        <v>1600</v>
      </c>
      <c r="I67" s="49"/>
    </row>
    <row r="68" s="1" customFormat="1" spans="1:9">
      <c r="A68" s="40"/>
      <c r="B68" s="23"/>
      <c r="C68" s="24"/>
      <c r="D68" s="25"/>
      <c r="E68" s="26"/>
      <c r="F68" s="23" t="s">
        <v>118</v>
      </c>
      <c r="G68" s="27" t="s">
        <v>71</v>
      </c>
      <c r="H68" s="32">
        <v>3200</v>
      </c>
      <c r="I68" s="49"/>
    </row>
    <row r="69" s="1" customFormat="1" spans="1:9">
      <c r="A69" s="40"/>
      <c r="B69" s="23"/>
      <c r="C69" s="24"/>
      <c r="D69" s="25"/>
      <c r="E69" s="26"/>
      <c r="F69" s="23" t="s">
        <v>82</v>
      </c>
      <c r="G69" s="27" t="s">
        <v>69</v>
      </c>
      <c r="H69" s="32">
        <v>1600</v>
      </c>
      <c r="I69" s="49"/>
    </row>
    <row r="70" s="1" customFormat="1" spans="1:9">
      <c r="A70" s="40"/>
      <c r="B70" s="23"/>
      <c r="C70" s="24"/>
      <c r="D70" s="25"/>
      <c r="E70" s="26"/>
      <c r="F70" s="23" t="s">
        <v>72</v>
      </c>
      <c r="G70" s="27" t="s">
        <v>69</v>
      </c>
      <c r="H70" s="32">
        <v>320</v>
      </c>
      <c r="I70" s="48"/>
    </row>
    <row r="71" s="1" customFormat="1" spans="1:9">
      <c r="A71" s="40"/>
      <c r="B71" s="23"/>
      <c r="C71" s="24"/>
      <c r="D71" s="25"/>
      <c r="E71" s="26"/>
      <c r="F71" s="23" t="s">
        <v>113</v>
      </c>
      <c r="G71" s="27" t="s">
        <v>71</v>
      </c>
      <c r="H71" s="32">
        <v>499.996</v>
      </c>
      <c r="I71" s="48"/>
    </row>
    <row r="72" s="1" customFormat="1" spans="1:9">
      <c r="A72" s="43">
        <v>78</v>
      </c>
      <c r="B72" s="23"/>
      <c r="C72" s="24" t="s">
        <v>119</v>
      </c>
      <c r="D72" s="25"/>
      <c r="E72" s="26"/>
      <c r="F72" s="23" t="s">
        <v>92</v>
      </c>
      <c r="G72" s="27" t="s">
        <v>69</v>
      </c>
      <c r="H72" s="28">
        <v>3200</v>
      </c>
      <c r="I72" s="48"/>
    </row>
    <row r="73" s="1" customFormat="1" spans="1:9">
      <c r="A73" s="40"/>
      <c r="B73" s="23"/>
      <c r="C73" s="24"/>
      <c r="D73" s="25"/>
      <c r="E73" s="26"/>
      <c r="F73" s="23" t="s">
        <v>98</v>
      </c>
      <c r="G73" s="27" t="s">
        <v>71</v>
      </c>
      <c r="H73" s="32">
        <v>2000</v>
      </c>
      <c r="I73" s="48"/>
    </row>
    <row r="74" s="1" customFormat="1" spans="1:9">
      <c r="A74" s="40"/>
      <c r="B74" s="23"/>
      <c r="C74" s="24"/>
      <c r="D74" s="25"/>
      <c r="E74" s="26"/>
      <c r="F74" s="23" t="s">
        <v>82</v>
      </c>
      <c r="G74" s="27" t="s">
        <v>69</v>
      </c>
      <c r="H74" s="32">
        <v>1000</v>
      </c>
      <c r="I74" s="48"/>
    </row>
    <row r="75" s="1" customFormat="1" spans="1:9">
      <c r="A75" s="40"/>
      <c r="B75" s="23"/>
      <c r="C75" s="24"/>
      <c r="D75" s="25"/>
      <c r="E75" s="26"/>
      <c r="F75" s="23" t="s">
        <v>72</v>
      </c>
      <c r="G75" s="27" t="s">
        <v>69</v>
      </c>
      <c r="H75" s="32">
        <v>320</v>
      </c>
      <c r="I75" s="48"/>
    </row>
    <row r="76" s="1" customFormat="1" spans="1:9">
      <c r="A76" s="43">
        <v>82</v>
      </c>
      <c r="B76" s="23"/>
      <c r="C76" s="24" t="s">
        <v>120</v>
      </c>
      <c r="D76" s="25"/>
      <c r="E76" s="26"/>
      <c r="F76" s="23" t="s">
        <v>100</v>
      </c>
      <c r="G76" s="27" t="s">
        <v>69</v>
      </c>
      <c r="H76" s="28">
        <v>400</v>
      </c>
      <c r="I76" s="48"/>
    </row>
    <row r="77" s="1" customFormat="1" spans="1:9">
      <c r="A77" s="40"/>
      <c r="B77" s="23"/>
      <c r="C77" s="24"/>
      <c r="D77" s="25"/>
      <c r="E77" s="26"/>
      <c r="F77" s="23" t="s">
        <v>98</v>
      </c>
      <c r="G77" s="27" t="s">
        <v>71</v>
      </c>
      <c r="H77" s="32">
        <v>2000</v>
      </c>
      <c r="I77" s="48"/>
    </row>
    <row r="78" s="1" customFormat="1" spans="1:9">
      <c r="A78" s="40"/>
      <c r="B78" s="23"/>
      <c r="C78" s="24"/>
      <c r="D78" s="25"/>
      <c r="E78" s="26"/>
      <c r="F78" s="23" t="s">
        <v>82</v>
      </c>
      <c r="G78" s="27" t="s">
        <v>69</v>
      </c>
      <c r="H78" s="32">
        <v>1000</v>
      </c>
      <c r="I78" s="48"/>
    </row>
    <row r="79" s="1" customFormat="1" spans="1:9">
      <c r="A79" s="40"/>
      <c r="B79" s="23"/>
      <c r="C79" s="24"/>
      <c r="D79" s="25"/>
      <c r="E79" s="26"/>
      <c r="F79" s="23" t="s">
        <v>72</v>
      </c>
      <c r="G79" s="27" t="s">
        <v>69</v>
      </c>
      <c r="H79" s="32">
        <v>320</v>
      </c>
      <c r="I79" s="48"/>
    </row>
    <row r="80" spans="1:10">
      <c r="A80" s="40"/>
      <c r="B80" s="23"/>
      <c r="C80" s="24"/>
      <c r="D80" s="25"/>
      <c r="E80" s="26"/>
      <c r="F80" s="23" t="s">
        <v>114</v>
      </c>
      <c r="G80" s="27" t="s">
        <v>71</v>
      </c>
      <c r="H80" s="32">
        <v>3200</v>
      </c>
      <c r="I80" s="48"/>
      <c r="J80" s="50"/>
    </row>
    <row r="81" s="1" customFormat="1" spans="1:9">
      <c r="A81" s="43">
        <v>86</v>
      </c>
      <c r="B81" s="23"/>
      <c r="C81" s="24" t="s">
        <v>121</v>
      </c>
      <c r="D81" s="25"/>
      <c r="E81" s="26"/>
      <c r="F81" s="23" t="s">
        <v>81</v>
      </c>
      <c r="G81" s="27" t="s">
        <v>69</v>
      </c>
      <c r="H81" s="28">
        <v>1600</v>
      </c>
      <c r="I81" s="49"/>
    </row>
    <row r="82" s="1" customFormat="1" spans="1:9">
      <c r="A82" s="40"/>
      <c r="B82" s="23"/>
      <c r="C82" s="24"/>
      <c r="D82" s="25"/>
      <c r="E82" s="26"/>
      <c r="F82" s="23" t="s">
        <v>103</v>
      </c>
      <c r="G82" s="27" t="s">
        <v>69</v>
      </c>
      <c r="H82" s="32">
        <v>3200</v>
      </c>
      <c r="I82" s="49"/>
    </row>
    <row r="83" s="1" customFormat="1" spans="1:9">
      <c r="A83" s="40"/>
      <c r="B83" s="23"/>
      <c r="C83" s="24"/>
      <c r="D83" s="25"/>
      <c r="E83" s="26"/>
      <c r="F83" s="23" t="s">
        <v>82</v>
      </c>
      <c r="G83" s="27" t="s">
        <v>69</v>
      </c>
      <c r="H83" s="32">
        <v>1000</v>
      </c>
      <c r="I83" s="49"/>
    </row>
    <row r="84" s="1" customFormat="1" spans="1:9">
      <c r="A84" s="40"/>
      <c r="B84" s="23"/>
      <c r="C84" s="24"/>
      <c r="D84" s="25"/>
      <c r="E84" s="26"/>
      <c r="F84" s="23" t="s">
        <v>72</v>
      </c>
      <c r="G84" s="27" t="s">
        <v>69</v>
      </c>
      <c r="H84" s="32">
        <v>320</v>
      </c>
      <c r="I84" s="49"/>
    </row>
    <row r="85" s="1" customFormat="1" spans="1:9">
      <c r="A85" s="43">
        <v>90</v>
      </c>
      <c r="B85" s="23"/>
      <c r="C85" s="24" t="s">
        <v>122</v>
      </c>
      <c r="D85" s="25"/>
      <c r="E85" s="26"/>
      <c r="F85" s="23" t="s">
        <v>92</v>
      </c>
      <c r="G85" s="27" t="s">
        <v>69</v>
      </c>
      <c r="H85" s="28">
        <v>1000</v>
      </c>
      <c r="I85" s="49"/>
    </row>
    <row r="86" s="1" customFormat="1" spans="1:9">
      <c r="A86" s="40"/>
      <c r="B86" s="23"/>
      <c r="C86" s="24"/>
      <c r="D86" s="25"/>
      <c r="E86" s="26"/>
      <c r="F86" s="23" t="s">
        <v>123</v>
      </c>
      <c r="G86" s="27" t="s">
        <v>69</v>
      </c>
      <c r="H86" s="32">
        <v>1800</v>
      </c>
      <c r="I86" s="48"/>
    </row>
    <row r="87" s="1" customFormat="1" spans="1:9">
      <c r="A87" s="40"/>
      <c r="B87" s="23"/>
      <c r="C87" s="24"/>
      <c r="D87" s="25"/>
      <c r="E87" s="26"/>
      <c r="F87" s="23" t="s">
        <v>82</v>
      </c>
      <c r="G87" s="27" t="s">
        <v>69</v>
      </c>
      <c r="H87" s="32">
        <v>1000</v>
      </c>
      <c r="I87" s="48"/>
    </row>
    <row r="88" s="1" customFormat="1" spans="1:9">
      <c r="A88" s="40"/>
      <c r="B88" s="23"/>
      <c r="C88" s="24"/>
      <c r="D88" s="25"/>
      <c r="E88" s="26"/>
      <c r="F88" s="23" t="s">
        <v>72</v>
      </c>
      <c r="G88" s="27" t="s">
        <v>69</v>
      </c>
      <c r="H88" s="32">
        <v>320</v>
      </c>
      <c r="I88" s="48"/>
    </row>
    <row r="89" s="1" customFormat="1" spans="1:9">
      <c r="A89" s="43">
        <v>94</v>
      </c>
      <c r="B89" s="23"/>
      <c r="C89" s="24" t="s">
        <v>124</v>
      </c>
      <c r="D89" s="25"/>
      <c r="E89" s="26"/>
      <c r="F89" s="23" t="s">
        <v>98</v>
      </c>
      <c r="G89" s="27" t="s">
        <v>71</v>
      </c>
      <c r="H89" s="32">
        <v>1000</v>
      </c>
      <c r="I89" s="48"/>
    </row>
    <row r="90" s="1" customFormat="1" spans="1:9">
      <c r="A90" s="40"/>
      <c r="B90" s="23"/>
      <c r="C90" s="36"/>
      <c r="D90" s="30"/>
      <c r="E90" s="31"/>
      <c r="F90" s="23" t="s">
        <v>82</v>
      </c>
      <c r="G90" s="27" t="s">
        <v>69</v>
      </c>
      <c r="H90" s="32">
        <v>1000</v>
      </c>
      <c r="I90" s="48"/>
    </row>
    <row r="91" s="1" customFormat="1" spans="1:10">
      <c r="A91" s="40"/>
      <c r="B91" s="23"/>
      <c r="C91" s="24"/>
      <c r="D91" s="25"/>
      <c r="E91" s="26"/>
      <c r="F91" s="23" t="s">
        <v>72</v>
      </c>
      <c r="G91" s="27" t="s">
        <v>69</v>
      </c>
      <c r="H91" s="32">
        <v>320</v>
      </c>
      <c r="I91" s="51"/>
      <c r="J91" s="52"/>
    </row>
  </sheetData>
  <mergeCells count="6">
    <mergeCell ref="F1:H1"/>
    <mergeCell ref="G2:H2"/>
    <mergeCell ref="A1:A3"/>
    <mergeCell ref="B1:B3"/>
    <mergeCell ref="F2:F3"/>
    <mergeCell ref="C1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BIAYA FIX</vt:lpstr>
      <vt:lpstr>TIME SKEDUL FIX</vt:lpstr>
      <vt:lpstr>FR Mingguan</vt:lpstr>
      <vt:lpstr>FR Bulanan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Toshiba</cp:lastModifiedBy>
  <dcterms:created xsi:type="dcterms:W3CDTF">2019-11-11T03:22:00Z</dcterms:created>
  <cp:lastPrinted>2019-11-13T03:00:00Z</cp:lastPrinted>
  <dcterms:modified xsi:type="dcterms:W3CDTF">2022-02-16T08:48:01Z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E5ADC61AEA464AB7AAA16CB587372280</vt:lpwstr>
  </property>
  <property fmtid="{D5CDD505-2E9C-101B-9397-08002B2CF9AE}" pid="3" name="KSOProductBuildVer">
    <vt:lpwstr>1033-11.2.0.10466</vt:lpwstr>
  </property>
</Properties>
</file>